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4240" windowHeight="12375" tabRatio="844"/>
  </bookViews>
  <sheets>
    <sheet name="一般公共预算收入明细表" sheetId="4" r:id="rId1"/>
    <sheet name="一般公共预算支出功能分类明细表" sheetId="1" r:id="rId2"/>
    <sheet name="一般公共预算支出经济分类明细表" sheetId="7" r:id="rId3"/>
    <sheet name="政府性基金预算收入明细表" sheetId="5" r:id="rId4"/>
    <sheet name="政府性基金预算支出功能分类明细表 " sheetId="11" r:id="rId5"/>
    <sheet name="政府性基金预算支出经济分类明细表" sheetId="8" r:id="rId6"/>
    <sheet name="国有资本经营预算收入明细表 " sheetId="6" r:id="rId7"/>
    <sheet name="国有资本经营预算支出功能分类明细表" sheetId="9" r:id="rId8"/>
    <sheet name="国有资本经营预算支出经济分类明细表" sheetId="10" r:id="rId9"/>
  </sheets>
  <definedNames>
    <definedName name="_xlnm._FilterDatabase" localSheetId="7" hidden="1">国有资本经营预算支出功能分类明细表!$A$4:$K$4</definedName>
    <definedName name="_xlnm._FilterDatabase" localSheetId="8" hidden="1">国有资本经营预算支出经济分类明细表!$A$3:$XEV$10</definedName>
    <definedName name="_xlnm._FilterDatabase" localSheetId="1" hidden="1">一般公共预算支出功能分类明细表!$A$4:$A$429</definedName>
    <definedName name="_xlnm._FilterDatabase" localSheetId="2" hidden="1">一般公共预算支出经济分类明细表!$A$3:$E$68</definedName>
    <definedName name="_xlnm._FilterDatabase" localSheetId="4" hidden="1">'政府性基金预算支出功能分类明细表 '!$A$3:$H$64</definedName>
    <definedName name="_xlnm._FilterDatabase" localSheetId="5" hidden="1">政府性基金预算支出经济分类明细表!$A$4:$H$36</definedName>
    <definedName name="_xlnm.Print_Area" localSheetId="6">'国有资本经营预算收入明细表 '!$A$1:$D$13</definedName>
    <definedName name="_xlnm.Print_Area" localSheetId="0">一般公共预算收入明细表!$A$1:$D$35</definedName>
    <definedName name="_xlnm.Print_Area" localSheetId="3">政府性基金预算收入明细表!$A$1:$C$28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2" i="11" l="1"/>
  <c r="E9" i="10" l="1"/>
  <c r="E8" i="10"/>
  <c r="E6" i="10"/>
  <c r="E5" i="10"/>
  <c r="D5" i="10"/>
  <c r="C5" i="10"/>
  <c r="E4" i="10"/>
  <c r="D4" i="10"/>
  <c r="C4" i="10"/>
  <c r="E19" i="9"/>
  <c r="D19" i="9"/>
  <c r="C19" i="9"/>
  <c r="E18" i="9"/>
  <c r="D18" i="9"/>
  <c r="C18" i="9"/>
  <c r="E17" i="9"/>
  <c r="D17" i="9"/>
  <c r="C17" i="9"/>
  <c r="E14" i="9"/>
  <c r="E12" i="9"/>
  <c r="D12" i="9"/>
  <c r="C12" i="9"/>
  <c r="E9" i="9"/>
  <c r="D9" i="9"/>
  <c r="C9" i="9"/>
  <c r="D7" i="9"/>
  <c r="E6" i="9"/>
  <c r="D6" i="9"/>
  <c r="C6" i="9"/>
  <c r="E5" i="9"/>
  <c r="D5" i="9"/>
  <c r="C5" i="9"/>
  <c r="D13" i="6"/>
  <c r="C13" i="6"/>
  <c r="B13" i="6"/>
  <c r="D10" i="6"/>
  <c r="C10" i="6"/>
  <c r="B10" i="6"/>
  <c r="C5" i="6"/>
  <c r="B5" i="6"/>
  <c r="D4" i="6"/>
  <c r="C4" i="6"/>
  <c r="B4" i="6"/>
  <c r="E35" i="8"/>
  <c r="E33" i="8"/>
  <c r="E30" i="8"/>
  <c r="D30" i="8"/>
  <c r="C30" i="8"/>
  <c r="D29" i="8"/>
  <c r="C29" i="8"/>
  <c r="E27" i="8"/>
  <c r="D27" i="8"/>
  <c r="C27" i="8"/>
  <c r="E26" i="8"/>
  <c r="D26" i="8"/>
  <c r="C26" i="8"/>
  <c r="E25" i="8"/>
  <c r="D25" i="8"/>
  <c r="E24" i="8"/>
  <c r="D24" i="8"/>
  <c r="C24" i="8"/>
  <c r="E23" i="8"/>
  <c r="D23" i="8"/>
  <c r="E22" i="8"/>
  <c r="D22" i="8"/>
  <c r="E21" i="8"/>
  <c r="D21" i="8"/>
  <c r="C21" i="8"/>
  <c r="E19" i="8"/>
  <c r="D18" i="8"/>
  <c r="E17" i="8"/>
  <c r="D17" i="8"/>
  <c r="E16" i="8"/>
  <c r="D16" i="8"/>
  <c r="C16" i="8"/>
  <c r="E15" i="8"/>
  <c r="D15" i="8"/>
  <c r="D14" i="8"/>
  <c r="D13" i="8"/>
  <c r="D12" i="8"/>
  <c r="E11" i="8"/>
  <c r="D11" i="8"/>
  <c r="C11" i="8"/>
  <c r="E10" i="8"/>
  <c r="D10" i="8"/>
  <c r="E9" i="8"/>
  <c r="D9" i="8"/>
  <c r="C9" i="8"/>
  <c r="E5" i="8"/>
  <c r="D5" i="8"/>
  <c r="C5" i="8"/>
  <c r="E4" i="8"/>
  <c r="D4" i="8"/>
  <c r="C4" i="8"/>
  <c r="E64" i="11"/>
  <c r="D64" i="11"/>
  <c r="C64" i="11"/>
  <c r="E63" i="11"/>
  <c r="D63" i="11"/>
  <c r="C63" i="11"/>
  <c r="E62" i="11"/>
  <c r="D62" i="11"/>
  <c r="E57" i="11"/>
  <c r="D57" i="11"/>
  <c r="C57" i="11"/>
  <c r="E51" i="11"/>
  <c r="D51" i="11"/>
  <c r="C51" i="11"/>
  <c r="E50" i="11"/>
  <c r="D50" i="11"/>
  <c r="C50" i="11"/>
  <c r="E45" i="11"/>
  <c r="D45" i="11"/>
  <c r="C45" i="11"/>
  <c r="E44" i="11"/>
  <c r="D44" i="11"/>
  <c r="C44" i="11"/>
  <c r="E42" i="11"/>
  <c r="E41" i="11"/>
  <c r="E39" i="11"/>
  <c r="E38" i="11"/>
  <c r="E33" i="11"/>
  <c r="E32" i="11"/>
  <c r="D32" i="11"/>
  <c r="C32" i="11"/>
  <c r="E30" i="11"/>
  <c r="C30" i="11"/>
  <c r="E29" i="11"/>
  <c r="D29" i="11"/>
  <c r="C29" i="11"/>
  <c r="E28" i="11"/>
  <c r="D28" i="11"/>
  <c r="C28" i="11"/>
  <c r="E27" i="11"/>
  <c r="E26" i="11"/>
  <c r="D26" i="11"/>
  <c r="C26" i="11"/>
  <c r="E25" i="11"/>
  <c r="D25" i="11"/>
  <c r="C25" i="11"/>
  <c r="D24" i="11"/>
  <c r="C24" i="11"/>
  <c r="D23" i="11"/>
  <c r="C23" i="11"/>
  <c r="D22" i="11"/>
  <c r="C22" i="11"/>
  <c r="E21" i="11"/>
  <c r="E20" i="11"/>
  <c r="D20" i="11"/>
  <c r="C20" i="11"/>
  <c r="E17" i="11"/>
  <c r="D17" i="11"/>
  <c r="C17" i="11"/>
  <c r="D15" i="11"/>
  <c r="C15" i="11"/>
  <c r="E8" i="11"/>
  <c r="E5" i="11"/>
  <c r="D5" i="11"/>
  <c r="C5" i="11"/>
  <c r="E4" i="11"/>
  <c r="D4" i="11"/>
  <c r="C4" i="11"/>
  <c r="D28" i="5"/>
  <c r="C28" i="5"/>
  <c r="B28" i="5"/>
  <c r="D26" i="5"/>
  <c r="C25" i="5"/>
  <c r="B25" i="5"/>
  <c r="C24" i="5"/>
  <c r="B24" i="5"/>
  <c r="D22" i="5"/>
  <c r="C22" i="5"/>
  <c r="B22" i="5"/>
  <c r="D19" i="5"/>
  <c r="C19" i="5"/>
  <c r="B19" i="5"/>
  <c r="D9" i="5"/>
  <c r="C9" i="5"/>
  <c r="B9" i="5"/>
  <c r="D6" i="5"/>
  <c r="C6" i="5"/>
  <c r="B6" i="5"/>
  <c r="D5" i="5"/>
  <c r="C5" i="5"/>
  <c r="B5" i="5"/>
  <c r="D4" i="5"/>
  <c r="C4" i="5"/>
  <c r="B4" i="5"/>
  <c r="C67" i="7"/>
  <c r="E65" i="7"/>
  <c r="E62" i="7"/>
  <c r="E60" i="7"/>
  <c r="E57" i="7"/>
  <c r="D57" i="7"/>
  <c r="C57" i="7"/>
  <c r="E54" i="7"/>
  <c r="D54" i="7"/>
  <c r="C54" i="7"/>
  <c r="E53" i="7"/>
  <c r="C53" i="7"/>
  <c r="E52" i="7"/>
  <c r="E51" i="7"/>
  <c r="E50" i="7"/>
  <c r="E49" i="7"/>
  <c r="E48" i="7"/>
  <c r="D48" i="7"/>
  <c r="C48" i="7"/>
  <c r="C46" i="7"/>
  <c r="E45" i="7"/>
  <c r="D45" i="7"/>
  <c r="C45" i="7"/>
  <c r="E44" i="7"/>
  <c r="C44" i="7"/>
  <c r="E43" i="7"/>
  <c r="E42" i="7"/>
  <c r="C42" i="7"/>
  <c r="E41" i="7"/>
  <c r="D41" i="7"/>
  <c r="C41" i="7"/>
  <c r="E40" i="7"/>
  <c r="E39" i="7"/>
  <c r="C39" i="7"/>
  <c r="E38" i="7"/>
  <c r="D38" i="7"/>
  <c r="C38" i="7"/>
  <c r="E36" i="7"/>
  <c r="C36" i="7"/>
  <c r="E34" i="7"/>
  <c r="D34" i="7"/>
  <c r="C34" i="7"/>
  <c r="E33" i="7"/>
  <c r="C31" i="7"/>
  <c r="E29" i="7"/>
  <c r="D29" i="7"/>
  <c r="C29" i="7"/>
  <c r="E28" i="7"/>
  <c r="E26" i="7"/>
  <c r="C26" i="7"/>
  <c r="E23" i="7"/>
  <c r="C23" i="7"/>
  <c r="C22" i="7"/>
  <c r="E21" i="7"/>
  <c r="D21" i="7"/>
  <c r="C21" i="7"/>
  <c r="E20" i="7"/>
  <c r="C20" i="7"/>
  <c r="E15" i="7"/>
  <c r="C15" i="7"/>
  <c r="E14" i="7"/>
  <c r="E13" i="7"/>
  <c r="E11" i="7"/>
  <c r="C11" i="7"/>
  <c r="E10" i="7"/>
  <c r="D10" i="7"/>
  <c r="C10" i="7"/>
  <c r="E9" i="7"/>
  <c r="E6" i="7"/>
  <c r="E5" i="7"/>
  <c r="D5" i="7"/>
  <c r="C5" i="7"/>
  <c r="E4" i="7"/>
  <c r="D4" i="7"/>
  <c r="C4" i="7"/>
  <c r="D428" i="1"/>
  <c r="C428" i="1"/>
  <c r="D419" i="1"/>
  <c r="D418" i="1" s="1"/>
  <c r="C419" i="1"/>
  <c r="C418" i="1" s="1"/>
  <c r="D416" i="1"/>
  <c r="D415" i="1" s="1"/>
  <c r="C416" i="1"/>
  <c r="C415" i="1" s="1"/>
  <c r="E410" i="1"/>
  <c r="E409" i="1" s="1"/>
  <c r="E408" i="1"/>
  <c r="E407" i="1" s="1"/>
  <c r="E406" i="1" s="1"/>
  <c r="D407" i="1"/>
  <c r="D406" i="1" s="1"/>
  <c r="C407" i="1"/>
  <c r="C406" i="1" s="1"/>
  <c r="C404" i="1"/>
  <c r="E402" i="1"/>
  <c r="D402" i="1"/>
  <c r="C402" i="1"/>
  <c r="E400" i="1"/>
  <c r="D400" i="1"/>
  <c r="C400" i="1"/>
  <c r="C394" i="1" s="1"/>
  <c r="E395" i="1"/>
  <c r="D395" i="1"/>
  <c r="C395" i="1"/>
  <c r="E394" i="1"/>
  <c r="E391" i="1"/>
  <c r="D391" i="1"/>
  <c r="D390" i="1" s="1"/>
  <c r="C391" i="1"/>
  <c r="C390" i="1" s="1"/>
  <c r="E390" i="1"/>
  <c r="E387" i="1"/>
  <c r="D387" i="1"/>
  <c r="C387" i="1"/>
  <c r="C382" i="1"/>
  <c r="C381" i="1" s="1"/>
  <c r="C380" i="1" s="1"/>
  <c r="E381" i="1"/>
  <c r="E380" i="1" s="1"/>
  <c r="D381" i="1"/>
  <c r="D380" i="1" s="1"/>
  <c r="E377" i="1"/>
  <c r="D377" i="1"/>
  <c r="C377" i="1"/>
  <c r="C375" i="1"/>
  <c r="E373" i="1"/>
  <c r="E372" i="1" s="1"/>
  <c r="D373" i="1"/>
  <c r="D372" i="1" s="1"/>
  <c r="C373" i="1"/>
  <c r="C372" i="1" s="1"/>
  <c r="E370" i="1"/>
  <c r="D370" i="1"/>
  <c r="C370" i="1"/>
  <c r="D368" i="1"/>
  <c r="C368" i="1"/>
  <c r="E366" i="1"/>
  <c r="E365" i="1" s="1"/>
  <c r="D366" i="1"/>
  <c r="C366" i="1"/>
  <c r="E362" i="1"/>
  <c r="D362" i="1"/>
  <c r="C362" i="1"/>
  <c r="C361" i="1"/>
  <c r="E359" i="1"/>
  <c r="E358" i="1" s="1"/>
  <c r="D359" i="1"/>
  <c r="D358" i="1" s="1"/>
  <c r="C359" i="1"/>
  <c r="C358" i="1" s="1"/>
  <c r="E355" i="1"/>
  <c r="D355" i="1"/>
  <c r="C355" i="1"/>
  <c r="E353" i="1"/>
  <c r="D353" i="1"/>
  <c r="C353" i="1"/>
  <c r="C350" i="1"/>
  <c r="E347" i="1"/>
  <c r="D347" i="1"/>
  <c r="D346" i="1" s="1"/>
  <c r="C347" i="1"/>
  <c r="D344" i="1"/>
  <c r="C344" i="1"/>
  <c r="E341" i="1"/>
  <c r="D341" i="1"/>
  <c r="C341" i="1"/>
  <c r="E337" i="1"/>
  <c r="D337" i="1"/>
  <c r="C337" i="1"/>
  <c r="E335" i="1"/>
  <c r="D335" i="1"/>
  <c r="C335" i="1"/>
  <c r="E325" i="1"/>
  <c r="D325" i="1"/>
  <c r="C325" i="1"/>
  <c r="E318" i="1"/>
  <c r="D318" i="1"/>
  <c r="C318" i="1"/>
  <c r="E316" i="1"/>
  <c r="E300" i="1"/>
  <c r="D300" i="1"/>
  <c r="C300" i="1"/>
  <c r="C299" i="1" s="1"/>
  <c r="C298" i="1"/>
  <c r="E297" i="1"/>
  <c r="D297" i="1"/>
  <c r="C297" i="1"/>
  <c r="E295" i="1"/>
  <c r="D295" i="1"/>
  <c r="C295" i="1"/>
  <c r="E293" i="1"/>
  <c r="D293" i="1"/>
  <c r="C293" i="1"/>
  <c r="C291" i="1"/>
  <c r="E290" i="1"/>
  <c r="D290" i="1"/>
  <c r="C290" i="1"/>
  <c r="C289" i="1"/>
  <c r="E285" i="1"/>
  <c r="E284" i="1" s="1"/>
  <c r="D285" i="1"/>
  <c r="C285" i="1"/>
  <c r="D284" i="1"/>
  <c r="C284" i="1"/>
  <c r="E282" i="1"/>
  <c r="D282" i="1"/>
  <c r="C282" i="1"/>
  <c r="E278" i="1"/>
  <c r="D278" i="1"/>
  <c r="C278" i="1"/>
  <c r="E272" i="1"/>
  <c r="D272" i="1"/>
  <c r="C272" i="1"/>
  <c r="C269" i="1"/>
  <c r="C267" i="1" s="1"/>
  <c r="E267" i="1"/>
  <c r="D267" i="1"/>
  <c r="D265" i="1"/>
  <c r="C265" i="1"/>
  <c r="E263" i="1"/>
  <c r="E262" i="1" s="1"/>
  <c r="D263" i="1"/>
  <c r="C263" i="1"/>
  <c r="D262" i="1"/>
  <c r="D260" i="1"/>
  <c r="C260" i="1"/>
  <c r="D257" i="1"/>
  <c r="C257" i="1"/>
  <c r="E254" i="1"/>
  <c r="D254" i="1"/>
  <c r="C254" i="1"/>
  <c r="E251" i="1"/>
  <c r="D251" i="1"/>
  <c r="C251" i="1"/>
  <c r="E248" i="1"/>
  <c r="D248" i="1"/>
  <c r="C248" i="1"/>
  <c r="E245" i="1"/>
  <c r="D245" i="1"/>
  <c r="C245" i="1"/>
  <c r="E240" i="1"/>
  <c r="D240" i="1"/>
  <c r="C240" i="1"/>
  <c r="E237" i="1"/>
  <c r="D237" i="1"/>
  <c r="C237" i="1"/>
  <c r="E226" i="1"/>
  <c r="D226" i="1"/>
  <c r="C226" i="1"/>
  <c r="E224" i="1"/>
  <c r="D224" i="1"/>
  <c r="C224" i="1"/>
  <c r="E220" i="1"/>
  <c r="D220" i="1"/>
  <c r="C220" i="1"/>
  <c r="E217" i="1"/>
  <c r="E216" i="1" s="1"/>
  <c r="D217" i="1"/>
  <c r="C217" i="1"/>
  <c r="E211" i="1"/>
  <c r="D211" i="1"/>
  <c r="C211" i="1"/>
  <c r="E208" i="1"/>
  <c r="D208" i="1"/>
  <c r="C208" i="1"/>
  <c r="E205" i="1"/>
  <c r="D205" i="1"/>
  <c r="C205" i="1"/>
  <c r="E204" i="1"/>
  <c r="E202" i="1"/>
  <c r="D202" i="1"/>
  <c r="C202" i="1"/>
  <c r="E199" i="1"/>
  <c r="D199" i="1"/>
  <c r="C199" i="1"/>
  <c r="E198" i="1"/>
  <c r="E196" i="1" s="1"/>
  <c r="E197" i="1"/>
  <c r="D196" i="1"/>
  <c r="C196" i="1"/>
  <c r="E194" i="1"/>
  <c r="D194" i="1"/>
  <c r="C194" i="1"/>
  <c r="E188" i="1"/>
  <c r="D188" i="1"/>
  <c r="C188" i="1"/>
  <c r="E185" i="1"/>
  <c r="E183" i="1"/>
  <c r="D183" i="1"/>
  <c r="C183" i="1"/>
  <c r="E176" i="1"/>
  <c r="D176" i="1"/>
  <c r="C176" i="1"/>
  <c r="E175" i="1"/>
  <c r="E167" i="1"/>
  <c r="D167" i="1"/>
  <c r="C167" i="1"/>
  <c r="E161" i="1"/>
  <c r="D161" i="1"/>
  <c r="C161" i="1"/>
  <c r="E155" i="1"/>
  <c r="D155" i="1"/>
  <c r="C155" i="1"/>
  <c r="E154" i="1"/>
  <c r="E151" i="1" s="1"/>
  <c r="D151" i="1"/>
  <c r="C151" i="1"/>
  <c r="E144" i="1"/>
  <c r="D144" i="1"/>
  <c r="C144" i="1"/>
  <c r="E140" i="1"/>
  <c r="D140" i="1"/>
  <c r="C140" i="1"/>
  <c r="E136" i="1"/>
  <c r="D136" i="1"/>
  <c r="C136" i="1"/>
  <c r="D134" i="1"/>
  <c r="C134" i="1"/>
  <c r="E128" i="1"/>
  <c r="E127" i="1" s="1"/>
  <c r="D128" i="1"/>
  <c r="C128" i="1"/>
  <c r="D125" i="1"/>
  <c r="C125" i="1"/>
  <c r="E123" i="1"/>
  <c r="D123" i="1"/>
  <c r="C123" i="1"/>
  <c r="E121" i="1"/>
  <c r="D121" i="1"/>
  <c r="C121" i="1"/>
  <c r="E118" i="1"/>
  <c r="D118" i="1"/>
  <c r="C118" i="1"/>
  <c r="E115" i="1"/>
  <c r="D115" i="1"/>
  <c r="C115" i="1"/>
  <c r="E112" i="1"/>
  <c r="D112" i="1"/>
  <c r="C112" i="1"/>
  <c r="E110" i="1"/>
  <c r="D110" i="1"/>
  <c r="C110" i="1"/>
  <c r="E108" i="1"/>
  <c r="D108" i="1"/>
  <c r="C108" i="1"/>
  <c r="E106" i="1"/>
  <c r="D106" i="1"/>
  <c r="C106" i="1"/>
  <c r="E100" i="1"/>
  <c r="D100" i="1"/>
  <c r="C100" i="1"/>
  <c r="E98" i="1"/>
  <c r="D98" i="1"/>
  <c r="C98" i="1"/>
  <c r="E94" i="1"/>
  <c r="D94" i="1"/>
  <c r="C94" i="1"/>
  <c r="C92" i="1"/>
  <c r="C91" i="1" s="1"/>
  <c r="C90" i="1" s="1"/>
  <c r="E91" i="1"/>
  <c r="E90" i="1" s="1"/>
  <c r="D91" i="1"/>
  <c r="D90" i="1" s="1"/>
  <c r="D88" i="1"/>
  <c r="C88" i="1"/>
  <c r="E84" i="1"/>
  <c r="D84" i="1"/>
  <c r="C84" i="1"/>
  <c r="E83" i="1"/>
  <c r="E81" i="1"/>
  <c r="E79" i="1"/>
  <c r="D79" i="1"/>
  <c r="C79" i="1"/>
  <c r="E77" i="1"/>
  <c r="D77" i="1"/>
  <c r="C77" i="1"/>
  <c r="E67" i="1"/>
  <c r="D67" i="1"/>
  <c r="C67" i="1"/>
  <c r="D65" i="1"/>
  <c r="C65" i="1"/>
  <c r="E61" i="1"/>
  <c r="D61" i="1"/>
  <c r="C61" i="1"/>
  <c r="E59" i="1"/>
  <c r="D59" i="1"/>
  <c r="C59" i="1"/>
  <c r="E55" i="1"/>
  <c r="D55" i="1"/>
  <c r="C55" i="1"/>
  <c r="E51" i="1"/>
  <c r="D51" i="1"/>
  <c r="C51" i="1"/>
  <c r="E47" i="1"/>
  <c r="D47" i="1"/>
  <c r="C47" i="1"/>
  <c r="E45" i="1"/>
  <c r="D45" i="1"/>
  <c r="C45" i="1"/>
  <c r="E42" i="1"/>
  <c r="D42" i="1"/>
  <c r="C42" i="1"/>
  <c r="D40" i="1"/>
  <c r="C40" i="1"/>
  <c r="E36" i="1"/>
  <c r="D36" i="1"/>
  <c r="C36" i="1"/>
  <c r="E34" i="1"/>
  <c r="D34" i="1"/>
  <c r="C34" i="1"/>
  <c r="E32" i="1"/>
  <c r="D32" i="1"/>
  <c r="C32" i="1"/>
  <c r="D29" i="1"/>
  <c r="C29" i="1"/>
  <c r="E26" i="1"/>
  <c r="D26" i="1"/>
  <c r="C26" i="1"/>
  <c r="E20" i="1"/>
  <c r="D20" i="1"/>
  <c r="C20" i="1"/>
  <c r="E17" i="1"/>
  <c r="D17" i="1"/>
  <c r="C17" i="1"/>
  <c r="E12" i="1"/>
  <c r="D12" i="1"/>
  <c r="C12" i="1"/>
  <c r="E10" i="1"/>
  <c r="D10" i="1"/>
  <c r="C10" i="1"/>
  <c r="E6" i="1"/>
  <c r="D6" i="1"/>
  <c r="C6" i="1"/>
  <c r="C5" i="1" s="1"/>
  <c r="C35" i="4"/>
  <c r="B35" i="4"/>
  <c r="D32" i="4"/>
  <c r="C32" i="4"/>
  <c r="B32" i="4"/>
  <c r="B30" i="4"/>
  <c r="B29" i="4"/>
  <c r="D27" i="4"/>
  <c r="C27" i="4"/>
  <c r="B27" i="4"/>
  <c r="B24" i="4"/>
  <c r="D20" i="4"/>
  <c r="C20" i="4"/>
  <c r="B20" i="4"/>
  <c r="D5" i="4"/>
  <c r="C5" i="4"/>
  <c r="B5" i="4"/>
  <c r="D4" i="4"/>
  <c r="C4" i="4"/>
  <c r="B4" i="4"/>
  <c r="E143" i="1" l="1"/>
  <c r="D5" i="1"/>
  <c r="C117" i="1"/>
  <c r="C127" i="1"/>
  <c r="D117" i="1"/>
  <c r="E117" i="1"/>
  <c r="E346" i="1"/>
  <c r="C365" i="1"/>
  <c r="D365" i="1"/>
  <c r="C346" i="1"/>
  <c r="C83" i="1"/>
  <c r="C97" i="1"/>
  <c r="E97" i="1"/>
  <c r="C143" i="1"/>
  <c r="C262" i="1"/>
  <c r="E5" i="1"/>
  <c r="D143" i="1"/>
  <c r="E299" i="1"/>
  <c r="D83" i="1"/>
  <c r="D421" i="1" s="1"/>
  <c r="D427" i="1" s="1"/>
  <c r="D429" i="1" s="1"/>
  <c r="D31" i="4" s="1"/>
  <c r="D97" i="1"/>
  <c r="D127" i="1"/>
  <c r="C216" i="1"/>
  <c r="C421" i="1" s="1"/>
  <c r="C427" i="1" s="1"/>
  <c r="C429" i="1" s="1"/>
  <c r="D216" i="1"/>
  <c r="D299" i="1"/>
  <c r="D394" i="1"/>
  <c r="E421" i="1" l="1"/>
  <c r="E427" i="1" s="1"/>
  <c r="D35" i="4"/>
  <c r="E428" i="1" s="1"/>
  <c r="E429" i="1" s="1"/>
</calcChain>
</file>

<file path=xl/sharedStrings.xml><?xml version="1.0" encoding="utf-8"?>
<sst xmlns="http://schemas.openxmlformats.org/spreadsheetml/2006/main" count="741" uniqueCount="594">
  <si>
    <t>宁河区一般公共预算收入明细表</t>
  </si>
  <si>
    <t>表一</t>
  </si>
  <si>
    <t>单位:万元</t>
  </si>
  <si>
    <t>科           目</t>
  </si>
  <si>
    <t>2024年调整预算</t>
  </si>
  <si>
    <t>2024年完成数</t>
  </si>
  <si>
    <t>2025年预算数</t>
  </si>
  <si>
    <t>一般公共预算收入</t>
  </si>
  <si>
    <t>（一）税收收入</t>
  </si>
  <si>
    <t xml:space="preserve">  1、增值税</t>
  </si>
  <si>
    <t xml:space="preserve">  2、企业所得税</t>
  </si>
  <si>
    <t xml:space="preserve">  3、个人所得税</t>
  </si>
  <si>
    <t xml:space="preserve">  4、资源税</t>
  </si>
  <si>
    <t xml:space="preserve">  5、城市维护建设税</t>
  </si>
  <si>
    <t xml:space="preserve">  6、房产税</t>
  </si>
  <si>
    <t xml:space="preserve">  7、印花税</t>
  </si>
  <si>
    <t xml:space="preserve">  8、城镇土地使用税</t>
  </si>
  <si>
    <t xml:space="preserve">  9、土地增值税</t>
  </si>
  <si>
    <t xml:space="preserve">  10、车船税</t>
  </si>
  <si>
    <t xml:space="preserve">  11、耕地占用税</t>
  </si>
  <si>
    <t xml:space="preserve">  12、契税</t>
  </si>
  <si>
    <t xml:space="preserve">  13、环境保护税</t>
  </si>
  <si>
    <t xml:space="preserve">  14、其他税收收入</t>
  </si>
  <si>
    <t>（二）非税收入</t>
  </si>
  <si>
    <t xml:space="preserve">  1、专项收入</t>
  </si>
  <si>
    <t xml:space="preserve">  2、行政事业性收费收入</t>
  </si>
  <si>
    <t xml:space="preserve">  3、罚没收入</t>
  </si>
  <si>
    <t xml:space="preserve">  4、国有资源（资产）有偿使用收入</t>
  </si>
  <si>
    <t xml:space="preserve">  5、捐赠收入</t>
  </si>
  <si>
    <t xml:space="preserve">  6、其他收入</t>
  </si>
  <si>
    <t>一般公共预算收入合计</t>
  </si>
  <si>
    <t xml:space="preserve">    加：市转移支付补助等收入</t>
  </si>
  <si>
    <t xml:space="preserve">        新增一般债券转贷收入</t>
  </si>
  <si>
    <t xml:space="preserve">        再融资一般债券转贷收入</t>
  </si>
  <si>
    <t xml:space="preserve">        上年结转收入</t>
  </si>
  <si>
    <t xml:space="preserve">        调入资金</t>
  </si>
  <si>
    <t xml:space="preserve">        动用预算稳定调节基金</t>
  </si>
  <si>
    <t xml:space="preserve">        动用预算周转金</t>
  </si>
  <si>
    <t>一般公共预算收入总计</t>
  </si>
  <si>
    <t xml:space="preserve">               宁河区一般公共预算支出功能分类明细表</t>
  </si>
  <si>
    <t>表二</t>
  </si>
  <si>
    <t xml:space="preserve">      单位：万元</t>
  </si>
  <si>
    <t>科目编码</t>
  </si>
  <si>
    <t>科目名称</t>
  </si>
  <si>
    <t>2024年调整预算数</t>
  </si>
  <si>
    <t>2024年实际执行数</t>
  </si>
  <si>
    <t xml:space="preserve">  一般公共服务支出</t>
  </si>
  <si>
    <t xml:space="preserve">    人大事务</t>
  </si>
  <si>
    <t xml:space="preserve">      行政运行</t>
  </si>
  <si>
    <t xml:space="preserve">      人大会议</t>
  </si>
  <si>
    <t xml:space="preserve">      代表工作</t>
  </si>
  <si>
    <t xml:space="preserve">    政协事务</t>
  </si>
  <si>
    <t xml:space="preserve">    政府办公厅(室)及相关机构事务</t>
  </si>
  <si>
    <t xml:space="preserve">      机关服务</t>
  </si>
  <si>
    <t xml:space="preserve">      事业运行</t>
  </si>
  <si>
    <t xml:space="preserve">      其他政府办公厅(室)及相关机构事务支出</t>
  </si>
  <si>
    <t xml:space="preserve">    发展与改革事务</t>
  </si>
  <si>
    <t xml:space="preserve">      物价管理</t>
  </si>
  <si>
    <t xml:space="preserve">    统计信息事务</t>
  </si>
  <si>
    <t xml:space="preserve">      专项统计业务</t>
  </si>
  <si>
    <t xml:space="preserve">      专项普查活动</t>
  </si>
  <si>
    <t xml:space="preserve">      统计抽样调查</t>
  </si>
  <si>
    <t xml:space="preserve">    财政事务</t>
  </si>
  <si>
    <t xml:space="preserve">    税收事务</t>
  </si>
  <si>
    <t xml:space="preserve">      税收业务</t>
  </si>
  <si>
    <t xml:space="preserve">    审计事务</t>
  </si>
  <si>
    <t xml:space="preserve">    纪检监察事务</t>
  </si>
  <si>
    <t xml:space="preserve">    商贸事务</t>
  </si>
  <si>
    <t xml:space="preserve">      招商引资</t>
  </si>
  <si>
    <t xml:space="preserve">      其他商贸事务支出</t>
  </si>
  <si>
    <t xml:space="preserve">    民族事务</t>
  </si>
  <si>
    <t xml:space="preserve">      民族工作专项</t>
  </si>
  <si>
    <t xml:space="preserve">    档案事务</t>
  </si>
  <si>
    <t xml:space="preserve">      档案馆</t>
  </si>
  <si>
    <t xml:space="preserve">    民主党派及工商联事务</t>
  </si>
  <si>
    <t xml:space="preserve">    群众团体事务</t>
  </si>
  <si>
    <t xml:space="preserve">      其他群众团体事务支出</t>
  </si>
  <si>
    <t xml:space="preserve">    党委办公厅(室)及相关机构事务</t>
  </si>
  <si>
    <t xml:space="preserve">      专项业务</t>
  </si>
  <si>
    <t xml:space="preserve">    组织事务</t>
  </si>
  <si>
    <t xml:space="preserve">      其他组织事务支出</t>
  </si>
  <si>
    <t xml:space="preserve">    宣传事务</t>
  </si>
  <si>
    <t xml:space="preserve">    统战事务</t>
  </si>
  <si>
    <t xml:space="preserve">      华侨事务</t>
  </si>
  <si>
    <t xml:space="preserve">      其他统战事务支出</t>
  </si>
  <si>
    <t xml:space="preserve">    网信事务</t>
  </si>
  <si>
    <t xml:space="preserve">    市场监督管理事务</t>
  </si>
  <si>
    <t xml:space="preserve">      一般行政管理事务</t>
  </si>
  <si>
    <t xml:space="preserve">      市场主体管理</t>
  </si>
  <si>
    <t xml:space="preserve">      质量基础</t>
  </si>
  <si>
    <t xml:space="preserve">      药品事务</t>
  </si>
  <si>
    <t xml:space="preserve">      质量安全监管</t>
  </si>
  <si>
    <t xml:space="preserve">      食品安全监管</t>
  </si>
  <si>
    <t xml:space="preserve">    社会工作事务</t>
  </si>
  <si>
    <t xml:space="preserve">    信访事务</t>
  </si>
  <si>
    <t xml:space="preserve">      信访业务</t>
  </si>
  <si>
    <t xml:space="preserve">    其他一般公共服务支出</t>
  </si>
  <si>
    <t xml:space="preserve">      其他一般公共服务支出</t>
  </si>
  <si>
    <t xml:space="preserve">  国防支出</t>
  </si>
  <si>
    <t xml:space="preserve">    国防动员</t>
  </si>
  <si>
    <t xml:space="preserve">      兵役征集</t>
  </si>
  <si>
    <t xml:space="preserve">      人民防空</t>
  </si>
  <si>
    <t xml:space="preserve">      民兵</t>
  </si>
  <si>
    <t xml:space="preserve">    其他国防支出</t>
  </si>
  <si>
    <t xml:space="preserve">      其他国防支出</t>
  </si>
  <si>
    <t xml:space="preserve">  公共安全支出</t>
  </si>
  <si>
    <t xml:space="preserve">    公安</t>
  </si>
  <si>
    <t xml:space="preserve">      其他公安支出</t>
  </si>
  <si>
    <t xml:space="preserve">    司法</t>
  </si>
  <si>
    <t xml:space="preserve">      基层司法业务</t>
  </si>
  <si>
    <t xml:space="preserve">  教育支出</t>
  </si>
  <si>
    <t xml:space="preserve">    教育管理事务</t>
  </si>
  <si>
    <t xml:space="preserve">    普通教育</t>
  </si>
  <si>
    <t xml:space="preserve">      学前教育</t>
  </si>
  <si>
    <t xml:space="preserve">      小学教育</t>
  </si>
  <si>
    <t xml:space="preserve">      初中教育</t>
  </si>
  <si>
    <t xml:space="preserve">      高中教育</t>
  </si>
  <si>
    <t xml:space="preserve">      其他普通教育支出</t>
  </si>
  <si>
    <t xml:space="preserve">    职业教育</t>
  </si>
  <si>
    <t xml:space="preserve">      中等职业教育</t>
  </si>
  <si>
    <t xml:space="preserve">    成人教育</t>
  </si>
  <si>
    <t xml:space="preserve">      成人初等教育</t>
  </si>
  <si>
    <t xml:space="preserve">    特殊教育</t>
  </si>
  <si>
    <t xml:space="preserve">      特殊学校教育</t>
  </si>
  <si>
    <t xml:space="preserve">    进修及培训</t>
  </si>
  <si>
    <t xml:space="preserve">      干部教育</t>
  </si>
  <si>
    <t xml:space="preserve">      其他进修及培训</t>
  </si>
  <si>
    <t xml:space="preserve">    其他教育支出</t>
  </si>
  <si>
    <t xml:space="preserve">      其他教育支出</t>
  </si>
  <si>
    <t xml:space="preserve">  科学技术支出</t>
  </si>
  <si>
    <t xml:space="preserve">    科学技术管理事务</t>
  </si>
  <si>
    <t xml:space="preserve">    技术研究与开发</t>
  </si>
  <si>
    <t xml:space="preserve">      其他技术研究与开发支出</t>
  </si>
  <si>
    <t xml:space="preserve">    科学技术普及</t>
  </si>
  <si>
    <t xml:space="preserve">      机构运行</t>
  </si>
  <si>
    <t xml:space="preserve">    科技交流与合作</t>
  </si>
  <si>
    <t xml:space="preserve">      其他科技交流与合作支出</t>
  </si>
  <si>
    <t xml:space="preserve">  文化旅游体育与传媒支出</t>
  </si>
  <si>
    <t xml:space="preserve">    文化和旅游</t>
  </si>
  <si>
    <t xml:space="preserve">      图书馆</t>
  </si>
  <si>
    <t xml:space="preserve">      群众文化</t>
  </si>
  <si>
    <t xml:space="preserve">      文化和旅游市场管理</t>
  </si>
  <si>
    <t xml:space="preserve">      其他文化和旅游支出</t>
  </si>
  <si>
    <t xml:space="preserve">    文物</t>
  </si>
  <si>
    <t xml:space="preserve">      文物保护</t>
  </si>
  <si>
    <t xml:space="preserve">    体育</t>
  </si>
  <si>
    <t xml:space="preserve">      体育场馆</t>
  </si>
  <si>
    <t xml:space="preserve">      群众体育</t>
  </si>
  <si>
    <t xml:space="preserve">    广播电视</t>
  </si>
  <si>
    <t xml:space="preserve">      广播电视事务</t>
  </si>
  <si>
    <t xml:space="preserve">  社会保障和就业支出</t>
  </si>
  <si>
    <t xml:space="preserve">    人力资源和社会保障管理事务</t>
  </si>
  <si>
    <t xml:space="preserve">      劳动保障监察</t>
  </si>
  <si>
    <t xml:space="preserve">      社会保险经办机构</t>
  </si>
  <si>
    <t xml:space="preserve">      公共就业服务和职业技能鉴定机构</t>
  </si>
  <si>
    <t xml:space="preserve">      劳动人事争议调解仲裁</t>
  </si>
  <si>
    <t xml:space="preserve">      引进人才费用</t>
  </si>
  <si>
    <t xml:space="preserve">    民政管理事务</t>
  </si>
  <si>
    <t xml:space="preserve">      基层政权建设和社区治理</t>
  </si>
  <si>
    <t xml:space="preserve">      其他民政管理事务支出</t>
  </si>
  <si>
    <t xml:space="preserve">    行政事业单位养老支出</t>
  </si>
  <si>
    <t xml:space="preserve">      行政单位离退休</t>
  </si>
  <si>
    <t xml:space="preserve">      机关事业单位基本养老保险缴费支出</t>
  </si>
  <si>
    <t xml:space="preserve">      机关事业单位职业年金缴费支出</t>
  </si>
  <si>
    <t xml:space="preserve">      对机关事业单位基本养老保险基金的补助</t>
  </si>
  <si>
    <t xml:space="preserve">      对机关事业单位职业年金的补助</t>
  </si>
  <si>
    <t xml:space="preserve">    就业补助</t>
  </si>
  <si>
    <t xml:space="preserve">      就业创业服务补贴</t>
  </si>
  <si>
    <t xml:space="preserve">      社会保险补贴</t>
  </si>
  <si>
    <t xml:space="preserve">      公益性岗位补贴</t>
  </si>
  <si>
    <t xml:space="preserve">      就业见习补贴</t>
  </si>
  <si>
    <t xml:space="preserve">      其他就业补助支出</t>
  </si>
  <si>
    <t xml:space="preserve">    抚恤</t>
  </si>
  <si>
    <t xml:space="preserve">      死亡抚恤</t>
  </si>
  <si>
    <t xml:space="preserve">      伤残抚恤</t>
  </si>
  <si>
    <t xml:space="preserve">      在乡复员、退伍军人生活补助</t>
  </si>
  <si>
    <t xml:space="preserve">      义务兵优待</t>
  </si>
  <si>
    <t xml:space="preserve">      农村籍退役士兵老年生活补助</t>
  </si>
  <si>
    <t xml:space="preserve">      光荣院</t>
  </si>
  <si>
    <t xml:space="preserve">      烈士纪念设施管理维护</t>
  </si>
  <si>
    <t xml:space="preserve">      其他优抚支出</t>
  </si>
  <si>
    <t xml:space="preserve">    退役安置</t>
  </si>
  <si>
    <t xml:space="preserve">      退役士兵安置</t>
  </si>
  <si>
    <t xml:space="preserve">      军队移交政府的离退休人员安置</t>
  </si>
  <si>
    <t xml:space="preserve">      军队移交政府离退休干部管理机构</t>
  </si>
  <si>
    <t xml:space="preserve">      退役士兵管理教育</t>
  </si>
  <si>
    <t xml:space="preserve">      军队转业干部安置</t>
  </si>
  <si>
    <t xml:space="preserve">      其他退役安置支出</t>
  </si>
  <si>
    <t xml:space="preserve">    社会福利</t>
  </si>
  <si>
    <t xml:space="preserve">      儿童福利</t>
  </si>
  <si>
    <t xml:space="preserve">      老年福利</t>
  </si>
  <si>
    <t xml:space="preserve">      殡葬</t>
  </si>
  <si>
    <t xml:space="preserve">      社会福利事业单位</t>
  </si>
  <si>
    <t xml:space="preserve">    残疾人事业</t>
  </si>
  <si>
    <t xml:space="preserve">      残疾人康复</t>
  </si>
  <si>
    <t xml:space="preserve">      残疾人就业</t>
  </si>
  <si>
    <t xml:space="preserve">      残疾人生活和护理补贴</t>
  </si>
  <si>
    <t xml:space="preserve">      其他残疾人事业支出</t>
  </si>
  <si>
    <t xml:space="preserve">    红十字事业</t>
  </si>
  <si>
    <t xml:space="preserve">    最低生活保障</t>
  </si>
  <si>
    <t xml:space="preserve">      城市最低生活保障金支出</t>
  </si>
  <si>
    <t xml:space="preserve">      农村最低生活保障金支出</t>
  </si>
  <si>
    <t xml:space="preserve">    临时救助</t>
  </si>
  <si>
    <t xml:space="preserve">      临时救助支出</t>
  </si>
  <si>
    <t xml:space="preserve">      流浪乞讨人员救助支出</t>
  </si>
  <si>
    <t xml:space="preserve">    特困人员救助供养</t>
  </si>
  <si>
    <t xml:space="preserve">      城市特困人员救助供养支出</t>
  </si>
  <si>
    <t xml:space="preserve">      农村特困人员救助供养支出</t>
  </si>
  <si>
    <t xml:space="preserve">    其他生活救助</t>
  </si>
  <si>
    <t xml:space="preserve">      其他城市生活救助</t>
  </si>
  <si>
    <t xml:space="preserve">      其他农村生活救助</t>
  </si>
  <si>
    <t xml:space="preserve">    财政对基本养老保险基金的补助</t>
  </si>
  <si>
    <t xml:space="preserve">      财政对企业职工基本养老保险基金的补助</t>
  </si>
  <si>
    <t xml:space="preserve">      财政对城乡居民基本养老保险基金的补助</t>
  </si>
  <si>
    <t xml:space="preserve">    退役军人管理事务</t>
  </si>
  <si>
    <t xml:space="preserve">      拥军优属</t>
  </si>
  <si>
    <t xml:space="preserve">      其他退役军人事务管理支出</t>
  </si>
  <si>
    <t xml:space="preserve">  卫生健康支出</t>
  </si>
  <si>
    <t xml:space="preserve">    卫生健康管理事务</t>
  </si>
  <si>
    <t xml:space="preserve">      其他卫生健康管理事务支出</t>
  </si>
  <si>
    <t xml:space="preserve">    公立医院</t>
  </si>
  <si>
    <t xml:space="preserve">      综合医院</t>
  </si>
  <si>
    <t xml:space="preserve">      中医(民族)医院</t>
  </si>
  <si>
    <t xml:space="preserve">      精神病医院</t>
  </si>
  <si>
    <t xml:space="preserve">    基层医疗卫生机构</t>
  </si>
  <si>
    <t xml:space="preserve">      乡镇卫生院</t>
  </si>
  <si>
    <t xml:space="preserve">    公共卫生</t>
  </si>
  <si>
    <t xml:space="preserve">      疾病预防控制机构</t>
  </si>
  <si>
    <t xml:space="preserve">      卫生监督机构</t>
  </si>
  <si>
    <t xml:space="preserve">      妇幼保健机构</t>
  </si>
  <si>
    <t xml:space="preserve">      精神卫生机构</t>
  </si>
  <si>
    <t xml:space="preserve">      应急救治机构</t>
  </si>
  <si>
    <t xml:space="preserve">      采供血机构</t>
  </si>
  <si>
    <t xml:space="preserve">      基本公共卫生服务</t>
  </si>
  <si>
    <t xml:space="preserve">      重大公共卫生服务</t>
  </si>
  <si>
    <t xml:space="preserve">      突发公共卫生事件应急处理</t>
  </si>
  <si>
    <t xml:space="preserve">      其他公共卫生支出</t>
  </si>
  <si>
    <t xml:space="preserve">    计划生育事务</t>
  </si>
  <si>
    <t xml:space="preserve">      计划生育机构</t>
  </si>
  <si>
    <t xml:space="preserve">      计划生育服务</t>
  </si>
  <si>
    <t xml:space="preserve">    行政事业单位医疗</t>
  </si>
  <si>
    <t xml:space="preserve">      行政单位医疗</t>
  </si>
  <si>
    <t xml:space="preserve">      事业单位医疗</t>
  </si>
  <si>
    <t xml:space="preserve">      公务员医疗补助</t>
  </si>
  <si>
    <t xml:space="preserve">      其他行政事业单位医疗支出</t>
  </si>
  <si>
    <t xml:space="preserve">    财政对基本医疗保险基金的补助</t>
  </si>
  <si>
    <t xml:space="preserve">      财政对职工基本医疗保险基金的补助</t>
  </si>
  <si>
    <t xml:space="preserve">      财政对城乡居民基本医疗保险基金的补助</t>
  </si>
  <si>
    <t xml:space="preserve">    医疗救助</t>
  </si>
  <si>
    <t xml:space="preserve">      城乡医疗救助</t>
  </si>
  <si>
    <t xml:space="preserve">      其他医疗救助支出</t>
  </si>
  <si>
    <t xml:space="preserve">    优抚对象医疗</t>
  </si>
  <si>
    <t xml:space="preserve">      优抚对象医疗补助</t>
  </si>
  <si>
    <t xml:space="preserve">      其他优抚对象医疗支出</t>
  </si>
  <si>
    <t xml:space="preserve">    医疗保障管理事务</t>
  </si>
  <si>
    <t xml:space="preserve">      其他医疗保障管理事务支出</t>
  </si>
  <si>
    <t xml:space="preserve">      中医（民族医）药专项</t>
  </si>
  <si>
    <t xml:space="preserve">      其他中医药事务支出</t>
  </si>
  <si>
    <t xml:space="preserve">    其他卫生健康支出</t>
  </si>
  <si>
    <t xml:space="preserve">      其他卫生健康支出</t>
  </si>
  <si>
    <t xml:space="preserve">  节能环保支出</t>
  </si>
  <si>
    <t xml:space="preserve">    环境保护管理事务</t>
  </si>
  <si>
    <t xml:space="preserve">    环境监测与监察</t>
  </si>
  <si>
    <t xml:space="preserve">      其他环境监测与监察支出</t>
  </si>
  <si>
    <t xml:space="preserve">    污染防治</t>
  </si>
  <si>
    <t xml:space="preserve">      大气</t>
  </si>
  <si>
    <t xml:space="preserve">      水体</t>
  </si>
  <si>
    <t xml:space="preserve">      土壤</t>
  </si>
  <si>
    <t xml:space="preserve">      其他污染防治支出</t>
  </si>
  <si>
    <t xml:space="preserve">    自然生态保护</t>
  </si>
  <si>
    <t xml:space="preserve">      生态保护</t>
  </si>
  <si>
    <t xml:space="preserve">      农村环境保护</t>
  </si>
  <si>
    <t xml:space="preserve">      生物及物种资源保护</t>
  </si>
  <si>
    <t xml:space="preserve">      草原生态修复治理</t>
  </si>
  <si>
    <t xml:space="preserve">      自然保护地</t>
  </si>
  <si>
    <t xml:space="preserve">    污染减排</t>
  </si>
  <si>
    <t xml:space="preserve">      生态环境监测与信息</t>
  </si>
  <si>
    <t xml:space="preserve">      生态环境执法监察</t>
  </si>
  <si>
    <t xml:space="preserve">      其他污染减排支出</t>
  </si>
  <si>
    <t xml:space="preserve">    其他节能环保支出</t>
  </si>
  <si>
    <t xml:space="preserve">      其他节能环保支出</t>
  </si>
  <si>
    <t xml:space="preserve">  城乡社区支出</t>
  </si>
  <si>
    <t xml:space="preserve">    城乡社区管理事务</t>
  </si>
  <si>
    <t xml:space="preserve">      城管执法</t>
  </si>
  <si>
    <t xml:space="preserve">      工程建设管理</t>
  </si>
  <si>
    <t xml:space="preserve">      其他城乡社区管理事务支出</t>
  </si>
  <si>
    <t xml:space="preserve">    城乡社区公共设施</t>
  </si>
  <si>
    <t xml:space="preserve">      小城镇基础设施建设</t>
  </si>
  <si>
    <t xml:space="preserve">      其他城乡社区公共设施支出</t>
  </si>
  <si>
    <t xml:space="preserve">    城乡社区环境卫生</t>
  </si>
  <si>
    <t xml:space="preserve">      城乡社区环境卫生</t>
  </si>
  <si>
    <t xml:space="preserve">    建设市场管理与监督</t>
  </si>
  <si>
    <t xml:space="preserve">      建设市场管理与监督</t>
  </si>
  <si>
    <t xml:space="preserve">    其他城乡社区支出</t>
  </si>
  <si>
    <t xml:space="preserve">      其他城乡社区支出</t>
  </si>
  <si>
    <t xml:space="preserve">  农林水支出</t>
  </si>
  <si>
    <t xml:space="preserve">    农业农村</t>
  </si>
  <si>
    <t xml:space="preserve">      科技转化与推广服务</t>
  </si>
  <si>
    <t xml:space="preserve">      病虫害控制</t>
  </si>
  <si>
    <t xml:space="preserve">      农产品质量安全</t>
  </si>
  <si>
    <t xml:space="preserve">      执法监管</t>
  </si>
  <si>
    <t xml:space="preserve">      防灾救灾</t>
  </si>
  <si>
    <t xml:space="preserve">      稳定农民收入补贴</t>
  </si>
  <si>
    <t xml:space="preserve">      农业结构调整补贴</t>
  </si>
  <si>
    <t xml:space="preserve">      农业生产发展</t>
  </si>
  <si>
    <t xml:space="preserve">      农村合作经济</t>
  </si>
  <si>
    <t xml:space="preserve">      农村社会事业</t>
  </si>
  <si>
    <t xml:space="preserve">      农业资源保护修复与利用</t>
  </si>
  <si>
    <t xml:space="preserve">      乡村道路建设</t>
  </si>
  <si>
    <t xml:space="preserve">      渔业发展</t>
  </si>
  <si>
    <t xml:space="preserve">      对高校毕业生到基层任职补助</t>
  </si>
  <si>
    <t xml:space="preserve">      农田建设</t>
  </si>
  <si>
    <t xml:space="preserve">    林业和草原</t>
  </si>
  <si>
    <t xml:space="preserve">      事业机构</t>
  </si>
  <si>
    <t xml:space="preserve">      森林资源培育</t>
  </si>
  <si>
    <t xml:space="preserve">      动植物保护</t>
  </si>
  <si>
    <t xml:space="preserve">      湿地保护</t>
  </si>
  <si>
    <t xml:space="preserve">      林业草原防灾减灾</t>
  </si>
  <si>
    <t xml:space="preserve">    水利</t>
  </si>
  <si>
    <t xml:space="preserve">      水利行业业务管理</t>
  </si>
  <si>
    <t xml:space="preserve">      水利工程建设</t>
  </si>
  <si>
    <t xml:space="preserve">      水利工程运行与维护</t>
  </si>
  <si>
    <t xml:space="preserve">      水利执法监督</t>
  </si>
  <si>
    <t xml:space="preserve">      水土保持</t>
  </si>
  <si>
    <t xml:space="preserve">      水资源节约管理与保护</t>
  </si>
  <si>
    <t xml:space="preserve">      防汛</t>
  </si>
  <si>
    <t xml:space="preserve">      其他水利支出</t>
  </si>
  <si>
    <t xml:space="preserve">    巩固脱贫攻坚成果衔接乡村振兴</t>
  </si>
  <si>
    <t xml:space="preserve">      生产发展</t>
  </si>
  <si>
    <t xml:space="preserve">    农村综合改革</t>
  </si>
  <si>
    <t xml:space="preserve">      对村级公益事业建设的补助</t>
  </si>
  <si>
    <t xml:space="preserve">      对村民委员会和村党支部的补助</t>
  </si>
  <si>
    <t xml:space="preserve">      农村综合改革示范试点补助</t>
  </si>
  <si>
    <t xml:space="preserve">    普惠金融发展支出</t>
  </si>
  <si>
    <t xml:space="preserve">      农业保险保费补贴</t>
  </si>
  <si>
    <t xml:space="preserve">      创业担保贷款贴息及奖补</t>
  </si>
  <si>
    <t xml:space="preserve">    其他农林水支出</t>
  </si>
  <si>
    <t xml:space="preserve">      其他农林水支出</t>
  </si>
  <si>
    <t xml:space="preserve">  交通运输支出</t>
  </si>
  <si>
    <t xml:space="preserve">    公路水路运输</t>
  </si>
  <si>
    <t xml:space="preserve">      公路建设</t>
  </si>
  <si>
    <t xml:space="preserve">      公路养护</t>
  </si>
  <si>
    <t xml:space="preserve">   交通运输信息化建设</t>
  </si>
  <si>
    <t xml:space="preserve">      公路运输管理</t>
  </si>
  <si>
    <t xml:space="preserve">    铁路运输</t>
  </si>
  <si>
    <t xml:space="preserve">      其他铁路运输支出</t>
  </si>
  <si>
    <t xml:space="preserve">    其他交通运输支出</t>
  </si>
  <si>
    <t xml:space="preserve">      公共交通运营补助</t>
  </si>
  <si>
    <t xml:space="preserve">      其他交通运输支出</t>
  </si>
  <si>
    <t xml:space="preserve">  资源勘探工业信息等支出</t>
  </si>
  <si>
    <t xml:space="preserve">    国有资产监管</t>
  </si>
  <si>
    <t xml:space="preserve">      其他国有资产监管支出</t>
  </si>
  <si>
    <t xml:space="preserve">    支持中小企业发展和管理支出</t>
  </si>
  <si>
    <t xml:space="preserve">      其他支持中小企业发展和管理支出</t>
  </si>
  <si>
    <t xml:space="preserve">  商业服务业等支出</t>
  </si>
  <si>
    <t xml:space="preserve">    商业流通事务</t>
  </si>
  <si>
    <t xml:space="preserve">      其他商业流通事务支出</t>
  </si>
  <si>
    <t xml:space="preserve">    其他商业服务业等支出</t>
  </si>
  <si>
    <t xml:space="preserve">      其他商业服务业等支出</t>
  </si>
  <si>
    <t xml:space="preserve">  援助其他地区支出</t>
  </si>
  <si>
    <t xml:space="preserve">  自然资源海洋气象等支出</t>
  </si>
  <si>
    <t xml:space="preserve">    自然资源事务</t>
  </si>
  <si>
    <t xml:space="preserve">      土地资源储备支出</t>
  </si>
  <si>
    <t xml:space="preserve">    气象事务</t>
  </si>
  <si>
    <t xml:space="preserve">      气象事业机构</t>
  </si>
  <si>
    <t xml:space="preserve">      气象服务</t>
  </si>
  <si>
    <t xml:space="preserve">  住房保障支出</t>
  </si>
  <si>
    <t xml:space="preserve">    保障性安居工程支出</t>
  </si>
  <si>
    <t xml:space="preserve">      棚户区改造</t>
  </si>
  <si>
    <t xml:space="preserve">      农村危房改造</t>
  </si>
  <si>
    <t xml:space="preserve">      老旧小区改造</t>
  </si>
  <si>
    <t xml:space="preserve">      住房租赁市场发展</t>
  </si>
  <si>
    <t xml:space="preserve">      城中村改造</t>
  </si>
  <si>
    <t xml:space="preserve">    住房改革支出</t>
  </si>
  <si>
    <t xml:space="preserve">      住房公积金</t>
  </si>
  <si>
    <t xml:space="preserve">      购房补贴</t>
  </si>
  <si>
    <t xml:space="preserve">  粮油物资储备支出</t>
  </si>
  <si>
    <t xml:space="preserve">    粮油物资事务</t>
  </si>
  <si>
    <t xml:space="preserve">      粮食风险基金</t>
  </si>
  <si>
    <t xml:space="preserve">      其他粮油物资事务支出</t>
  </si>
  <si>
    <t xml:space="preserve">  灾害防治及应急管理支出</t>
  </si>
  <si>
    <t xml:space="preserve">    应急管理事务</t>
  </si>
  <si>
    <t xml:space="preserve">      灾害风险防治</t>
  </si>
  <si>
    <t xml:space="preserve">      安全监管</t>
  </si>
  <si>
    <t xml:space="preserve">    消防救援事务</t>
  </si>
  <si>
    <t xml:space="preserve">    自然灾害救灾及恢复重建支出</t>
  </si>
  <si>
    <t xml:space="preserve">      自然灾害救灾补助</t>
  </si>
  <si>
    <t xml:space="preserve">      自然灾害灾后重建补助</t>
  </si>
  <si>
    <t xml:space="preserve">  预备费</t>
  </si>
  <si>
    <t xml:space="preserve">  其他支出</t>
  </si>
  <si>
    <t xml:space="preserve">   年初预留</t>
  </si>
  <si>
    <t xml:space="preserve">    年初预留</t>
  </si>
  <si>
    <t xml:space="preserve">   转移性支出</t>
  </si>
  <si>
    <t xml:space="preserve">    返还性支出</t>
  </si>
  <si>
    <t xml:space="preserve">    其他返还性支出</t>
  </si>
  <si>
    <t xml:space="preserve">  债务还本支出</t>
  </si>
  <si>
    <t xml:space="preserve">   地方政府一般债务还本支出</t>
  </si>
  <si>
    <t xml:space="preserve">    地方政府一般债券还本支出</t>
  </si>
  <si>
    <t xml:space="preserve">  债务付息支出</t>
  </si>
  <si>
    <t xml:space="preserve">    地方政府一般债务付息支出</t>
  </si>
  <si>
    <t xml:space="preserve">      地方政府一般债券付息支出</t>
  </si>
  <si>
    <t xml:space="preserve">  债务发行费用支出</t>
  </si>
  <si>
    <t xml:space="preserve">    地方政府一般债务发行费用支出</t>
  </si>
  <si>
    <t xml:space="preserve">      地方政府一般债务发行费用支出</t>
  </si>
  <si>
    <t xml:space="preserve">             一般公共预算支出</t>
  </si>
  <si>
    <t>加：一般债券还本支出</t>
  </si>
  <si>
    <t xml:space="preserve">   再融资债券还本支出</t>
  </si>
  <si>
    <t xml:space="preserve">   上解支出</t>
  </si>
  <si>
    <t xml:space="preserve">  安排预算稳定调节资金</t>
  </si>
  <si>
    <t xml:space="preserve">  调出资金</t>
  </si>
  <si>
    <t>一般公共预算总支出</t>
  </si>
  <si>
    <t>一般公共预算总收入</t>
  </si>
  <si>
    <t>一般公共预算年终结余</t>
  </si>
  <si>
    <t>宁河区一般公共预算支出经济分类明细表</t>
  </si>
  <si>
    <t>表三</t>
  </si>
  <si>
    <t>一般公共预算支出经济分类合计</t>
  </si>
  <si>
    <t xml:space="preserve">  机关工资福利支出</t>
  </si>
  <si>
    <t xml:space="preserve">    工资奖金津补贴</t>
  </si>
  <si>
    <t xml:space="preserve">    社会保障缴费</t>
  </si>
  <si>
    <t xml:space="preserve">    住房公积金</t>
  </si>
  <si>
    <t xml:space="preserve">    其他工资福利支出</t>
  </si>
  <si>
    <t xml:space="preserve">  机关商品和服务支出</t>
  </si>
  <si>
    <t xml:space="preserve">    办公经费</t>
  </si>
  <si>
    <t xml:space="preserve">    会议费</t>
  </si>
  <si>
    <t xml:space="preserve">    培训费</t>
  </si>
  <si>
    <t xml:space="preserve">    专用材料购置费</t>
  </si>
  <si>
    <t xml:space="preserve">    委托业务费</t>
  </si>
  <si>
    <t xml:space="preserve">    公务接待费</t>
  </si>
  <si>
    <t xml:space="preserve">    因公出国(境)费用</t>
  </si>
  <si>
    <t xml:space="preserve">    公务用车运行维护费</t>
  </si>
  <si>
    <t xml:space="preserve">    维修(护)费</t>
  </si>
  <si>
    <t xml:space="preserve">    其他商品和服务支出</t>
  </si>
  <si>
    <t xml:space="preserve">  机关资本性支出</t>
  </si>
  <si>
    <t xml:space="preserve">    房屋建筑物购建</t>
  </si>
  <si>
    <t xml:space="preserve">    基础设施建设</t>
  </si>
  <si>
    <t xml:space="preserve">    公务用车购置</t>
  </si>
  <si>
    <t xml:space="preserve">    土地征迁补偿和安置支出</t>
  </si>
  <si>
    <t xml:space="preserve">    设备购置</t>
  </si>
  <si>
    <t xml:space="preserve">    大型修缮</t>
  </si>
  <si>
    <t xml:space="preserve">    其他资本性支出</t>
  </si>
  <si>
    <t xml:space="preserve">  机关资本性支出(基本建设)</t>
  </si>
  <si>
    <t xml:space="preserve">  对事业单位经常性补助</t>
  </si>
  <si>
    <t xml:space="preserve">    工资福利支出</t>
  </si>
  <si>
    <t xml:space="preserve">    商品和服务支出</t>
  </si>
  <si>
    <t xml:space="preserve">    其他对事业单位补助</t>
  </si>
  <si>
    <t xml:space="preserve">  对事业单位资本性补助</t>
  </si>
  <si>
    <t xml:space="preserve">    资本性支出</t>
  </si>
  <si>
    <t xml:space="preserve">    资本性支出(基本建设)</t>
  </si>
  <si>
    <t xml:space="preserve">  对企业补助</t>
  </si>
  <si>
    <t xml:space="preserve">    费用补贴</t>
  </si>
  <si>
    <t xml:space="preserve">    利息补贴</t>
  </si>
  <si>
    <t xml:space="preserve">    其他对企业补助</t>
  </si>
  <si>
    <t xml:space="preserve">  对企业资本性支出</t>
  </si>
  <si>
    <t xml:space="preserve">    资本金注入</t>
  </si>
  <si>
    <t xml:space="preserve">    其他对企业资本性支出</t>
  </si>
  <si>
    <t xml:space="preserve">  对个人和家庭的补助</t>
  </si>
  <si>
    <t xml:space="preserve">    社会福利和救助</t>
  </si>
  <si>
    <t xml:space="preserve">    助学金</t>
  </si>
  <si>
    <t xml:space="preserve">    个人农业生产补贴</t>
  </si>
  <si>
    <t xml:space="preserve">    离退休费</t>
  </si>
  <si>
    <t xml:space="preserve">    其他对个人和家庭的补助</t>
  </si>
  <si>
    <t xml:space="preserve">  对社会保障基金补助</t>
  </si>
  <si>
    <t xml:space="preserve">    对社会保险基金补助</t>
  </si>
  <si>
    <t xml:space="preserve">    对机关事业单位职业年金的补助</t>
  </si>
  <si>
    <t xml:space="preserve">  债务利息及费用支出</t>
  </si>
  <si>
    <t xml:space="preserve">    国内债务付息</t>
  </si>
  <si>
    <t xml:space="preserve">    国内债务发行费用</t>
  </si>
  <si>
    <t xml:space="preserve"> 债务还本支出</t>
  </si>
  <si>
    <t xml:space="preserve">  国内债务还本</t>
  </si>
  <si>
    <t xml:space="preserve"> 转移性支出</t>
  </si>
  <si>
    <t xml:space="preserve"> 上下级政府间转移性支出</t>
  </si>
  <si>
    <t>预备费及预留</t>
  </si>
  <si>
    <t xml:space="preserve">    其他支出</t>
  </si>
  <si>
    <t xml:space="preserve">   宁河区政府性基金预算收入明细表</t>
  </si>
  <si>
    <t>表四</t>
  </si>
  <si>
    <t>单位：万元</t>
  </si>
  <si>
    <t>政府性基金预算收入合计</t>
  </si>
  <si>
    <t>非税收入</t>
  </si>
  <si>
    <t>政府性基金收入</t>
  </si>
  <si>
    <t xml:space="preserve">  国有土地收益基金收入</t>
  </si>
  <si>
    <t xml:space="preserve">  农业土地开发资金收入</t>
  </si>
  <si>
    <t xml:space="preserve">  国有土地使用权出让收入</t>
  </si>
  <si>
    <t xml:space="preserve">    土地出让价款收入</t>
  </si>
  <si>
    <t xml:space="preserve">  补缴的土地价款</t>
  </si>
  <si>
    <t xml:space="preserve">  划拨土地收入</t>
  </si>
  <si>
    <t xml:space="preserve">  土地出让政府净收益</t>
  </si>
  <si>
    <t xml:space="preserve">  土地收购整理成本</t>
  </si>
  <si>
    <t xml:space="preserve">  缴纳新增建设用地土地有偿使用费</t>
  </si>
  <si>
    <t xml:space="preserve">  其他土地出让收入</t>
  </si>
  <si>
    <t xml:space="preserve">  城市基础设施配套费收入</t>
  </si>
  <si>
    <t xml:space="preserve">  污水处理费收入</t>
  </si>
  <si>
    <t>专项债券对应项目专项收入</t>
  </si>
  <si>
    <t xml:space="preserve">  国有土地使用权出让金专项债务对应项目专项</t>
  </si>
  <si>
    <t xml:space="preserve">  其他政府性基金专项债务对应项目专项收入</t>
  </si>
  <si>
    <t xml:space="preserve">  加：市转移支付补助等收入</t>
  </si>
  <si>
    <t xml:space="preserve">      新增专项债券转贷收入</t>
  </si>
  <si>
    <t xml:space="preserve">      再融资专项债券转贷收入</t>
  </si>
  <si>
    <t xml:space="preserve">      上年结余收入</t>
  </si>
  <si>
    <t xml:space="preserve">      调入资金</t>
  </si>
  <si>
    <t>政府性基金收入总计</t>
  </si>
  <si>
    <t xml:space="preserve">  宁河区政府性基金预算支出功能分类明细表</t>
  </si>
  <si>
    <t>表五</t>
  </si>
  <si>
    <t xml:space="preserve">                                                                                 单位：万元</t>
  </si>
  <si>
    <t>2024年实际支出数</t>
  </si>
  <si>
    <t xml:space="preserve">    国有土地使用权出让收入安排的支出</t>
  </si>
  <si>
    <t xml:space="preserve">      征地和拆迁补偿支出</t>
  </si>
  <si>
    <t xml:space="preserve">    土地开发支出</t>
  </si>
  <si>
    <t xml:space="preserve">      城市建设支出</t>
  </si>
  <si>
    <t xml:space="preserve">      农村基础设施建设支出</t>
  </si>
  <si>
    <t xml:space="preserve">      土地出让业务支出</t>
  </si>
  <si>
    <t xml:space="preserve">      棚户区改造支出</t>
  </si>
  <si>
    <t xml:space="preserve">      农业生产发展支出</t>
  </si>
  <si>
    <t xml:space="preserve">      农村社会事业支出</t>
  </si>
  <si>
    <t xml:space="preserve">      农业农村生态环境支出</t>
  </si>
  <si>
    <t xml:space="preserve">    国有土地收益基金安排的支出</t>
  </si>
  <si>
    <t xml:space="preserve">      土地开发支出</t>
  </si>
  <si>
    <t xml:space="preserve">    城市基础设施配套费安排的支出</t>
  </si>
  <si>
    <t xml:space="preserve">      城市公共设施</t>
  </si>
  <si>
    <t xml:space="preserve">      其他城市基础设施配套费安排的支出</t>
  </si>
  <si>
    <t xml:space="preserve">    超长期特别国债安排的支出</t>
  </si>
  <si>
    <t xml:space="preserve">      城乡社区公共设施</t>
  </si>
  <si>
    <t xml:space="preserve">   超长期特别国债安排的支出</t>
  </si>
  <si>
    <t xml:space="preserve">    制造业</t>
  </si>
  <si>
    <t xml:space="preserve"> 灾害防治及应急管理支出</t>
  </si>
  <si>
    <t xml:space="preserve">   用超长期特别国债收入安排的支出</t>
  </si>
  <si>
    <t xml:space="preserve">     自然灾害恢复重建支出</t>
  </si>
  <si>
    <t xml:space="preserve">    其他政府性基金及对应专项债务收入安排的支出</t>
  </si>
  <si>
    <t xml:space="preserve">      其他地方自行试点项目收益专项债券收入安排的支出</t>
  </si>
  <si>
    <t xml:space="preserve">      其他政府性基金债务收入安排的支出</t>
  </si>
  <si>
    <t xml:space="preserve">    彩票公益金安排的支出</t>
  </si>
  <si>
    <t xml:space="preserve">      用于社会福利的彩票公益金支出</t>
  </si>
  <si>
    <t xml:space="preserve">      用于体育事业的彩票公益金支出</t>
  </si>
  <si>
    <t xml:space="preserve">      用于残疾人事业的彩票公益金支出</t>
  </si>
  <si>
    <t xml:space="preserve">      用于文化事业的彩票公益金支出</t>
  </si>
  <si>
    <t xml:space="preserve">      用于其他社会公益事业的彩票公益金支出</t>
  </si>
  <si>
    <t xml:space="preserve">    抗疫特别国债还本上解支出</t>
  </si>
  <si>
    <t xml:space="preserve">   地方政府专项债务还本支出</t>
  </si>
  <si>
    <t xml:space="preserve">    国有土地使用权出让金债务还本支出</t>
  </si>
  <si>
    <t xml:space="preserve">    地方政府专项债务付息支出</t>
  </si>
  <si>
    <t xml:space="preserve">      国有土地使用权出让金债务付息支出</t>
  </si>
  <si>
    <t xml:space="preserve">      土地储备专项债券付息支出</t>
  </si>
  <si>
    <t xml:space="preserve">      棚户区改造专项债券付息支出</t>
  </si>
  <si>
    <t xml:space="preserve">      其他地方自行试点项目收益专项债券付息支出</t>
  </si>
  <si>
    <t xml:space="preserve">    地方政府专项债务发行费用支出</t>
  </si>
  <si>
    <t xml:space="preserve">      国有土地使用权出让金债务发行费用支出</t>
  </si>
  <si>
    <t xml:space="preserve">      土地储备专项债券发行费用支出</t>
  </si>
  <si>
    <t xml:space="preserve">      棚户区改造专项债券发行费用支出</t>
  </si>
  <si>
    <t xml:space="preserve">      其他地方自行试点项目收益专项债券发行费用支出</t>
  </si>
  <si>
    <t xml:space="preserve">      其他政府性基金债务发行费用支出</t>
  </si>
  <si>
    <t>政府性基金预算支出合计</t>
  </si>
  <si>
    <t>加：上解支出</t>
  </si>
  <si>
    <t xml:space="preserve">  专项债务还本支出</t>
  </si>
  <si>
    <t>再融资专项债务还本支出</t>
  </si>
  <si>
    <t xml:space="preserve">  政府性基金预算总支出</t>
  </si>
  <si>
    <t xml:space="preserve">  政府性基金预算总收入</t>
  </si>
  <si>
    <t xml:space="preserve">  政府性基金预算结余</t>
  </si>
  <si>
    <t>宁河区政府性基金预算支出经济分类明细表</t>
  </si>
  <si>
    <t>表六</t>
  </si>
  <si>
    <t xml:space="preserve">       单位：万元</t>
  </si>
  <si>
    <t xml:space="preserve"> 政府性基金支出经济分类合计</t>
  </si>
  <si>
    <t xml:space="preserve">    对事业单位经常性补助</t>
  </si>
  <si>
    <t>宁河区国有资本经营预算收入明细表</t>
  </si>
  <si>
    <t>表七</t>
  </si>
  <si>
    <t>预 算 科 目</t>
  </si>
  <si>
    <t>国有资本经营预算收入合计</t>
  </si>
  <si>
    <t>一、利润收入</t>
  </si>
  <si>
    <t>投资服务企业利润收入</t>
  </si>
  <si>
    <t>建筑施工企业利润收入</t>
  </si>
  <si>
    <t>农林牧渔企业利润收入</t>
  </si>
  <si>
    <t>二、产权转让收入</t>
  </si>
  <si>
    <t xml:space="preserve">     加：市级补助收入</t>
  </si>
  <si>
    <t xml:space="preserve">         上年结余收入</t>
  </si>
  <si>
    <t>国有资本经营预算收入总计</t>
  </si>
  <si>
    <t xml:space="preserve">               宁河区国有资本经营预算支出功能分类明细表</t>
  </si>
  <si>
    <t>表八</t>
  </si>
  <si>
    <t xml:space="preserve">  国有资本经营预算支出</t>
  </si>
  <si>
    <t xml:space="preserve">    解决历史遗留问题及改革成本支出</t>
  </si>
  <si>
    <t xml:space="preserve">      国有企业退休人员社会化管理补助支出</t>
  </si>
  <si>
    <t xml:space="preserve">      其他解决历史遗留问题及改革成本支出</t>
  </si>
  <si>
    <t xml:space="preserve">    国有企业资本金注入</t>
  </si>
  <si>
    <t xml:space="preserve">      国有经济结构调整支出</t>
  </si>
  <si>
    <t xml:space="preserve">      支持科技进步支出</t>
  </si>
  <si>
    <t xml:space="preserve">    其他国有资本经营预算支出</t>
  </si>
  <si>
    <t xml:space="preserve">      其他国有资本经营预算支出</t>
  </si>
  <si>
    <t xml:space="preserve">  国有资本经营支出合计</t>
  </si>
  <si>
    <t xml:space="preserve">  上解支出</t>
  </si>
  <si>
    <t>国有资本经营预算总支出</t>
  </si>
  <si>
    <t xml:space="preserve">      国有资本经营预算总收入</t>
  </si>
  <si>
    <t>国有资本经营预算结余</t>
  </si>
  <si>
    <t xml:space="preserve">    宁河区国有资本经营预算支出经济分类明细表</t>
  </si>
  <si>
    <t>表九</t>
  </si>
  <si>
    <t xml:space="preserve">         单位：万元</t>
  </si>
  <si>
    <t>国有资本经营预算支出经济分类合计</t>
  </si>
  <si>
    <t>2025年预算数</t>
    <phoneticPr fontId="1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</si>
</sst>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 * #,##0_ ;_ * \-#,##0_ ;_ * &quot;-&quot;_ ;_ @_ "/>
    <numFmt numFmtId="176" formatCode="0_ "/>
    <numFmt numFmtId="177" formatCode="0.0_ "/>
  </numFmts>
  <fonts count="13">
    <font>
      <sz val="11"/>
      <color theme="1"/>
      <name val="宋体"/>
      <charset val="134"/>
      <scheme val="minor"/>
    </font>
    <font>
      <sz val="18"/>
      <color theme="1"/>
      <name val="宋体"/>
      <family val="3"/>
      <charset val="134"/>
      <scheme val="minor"/>
    </font>
    <font>
      <sz val="12"/>
      <color theme="1"/>
      <name val="仿宋_GB2312"/>
      <charset val="134"/>
    </font>
    <font>
      <sz val="18"/>
      <name val="宋体"/>
      <family val="3"/>
      <charset val="134"/>
    </font>
    <font>
      <sz val="18"/>
      <name val="方正小标宋_GBK"/>
      <charset val="134"/>
    </font>
    <font>
      <sz val="12"/>
      <name val="宋体"/>
      <family val="3"/>
      <charset val="134"/>
    </font>
    <font>
      <sz val="12"/>
      <name val="仿宋_GB2312"/>
      <charset val="134"/>
    </font>
    <font>
      <sz val="12"/>
      <color indexed="8"/>
      <name val="仿宋_GB2312"/>
      <charset val="134"/>
    </font>
    <font>
      <sz val="12"/>
      <color indexed="0"/>
      <name val="仿宋_GB2312"/>
      <charset val="134"/>
    </font>
    <font>
      <sz val="18"/>
      <color theme="1"/>
      <name val="宋体"/>
      <family val="3"/>
      <charset val="134"/>
    </font>
    <font>
      <sz val="12"/>
      <color rgb="FF000000"/>
      <name val="仿宋_GB2312"/>
      <charset val="134"/>
    </font>
    <font>
      <sz val="10"/>
      <color indexed="8"/>
      <name val="Arial"/>
      <family val="2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6"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11" fillId="0" borderId="0"/>
  </cellStyleXfs>
  <cellXfs count="11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right" vertical="center"/>
    </xf>
    <xf numFmtId="176" fontId="0" fillId="0" borderId="0" xfId="0" applyNumberFormat="1" applyAlignment="1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>
      <alignment vertical="center"/>
    </xf>
    <xf numFmtId="176" fontId="2" fillId="0" borderId="0" xfId="0" applyNumberFormat="1" applyFont="1" applyAlignment="1">
      <alignment horizontal="right" vertical="center"/>
    </xf>
    <xf numFmtId="176" fontId="2" fillId="0" borderId="0" xfId="0" applyNumberFormat="1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right" vertical="center"/>
    </xf>
    <xf numFmtId="176" fontId="2" fillId="0" borderId="1" xfId="0" applyNumberFormat="1" applyFont="1" applyBorder="1" applyAlignment="1">
      <alignment vertical="center"/>
    </xf>
    <xf numFmtId="176" fontId="2" fillId="0" borderId="1" xfId="0" applyNumberFormat="1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1" xfId="0" applyNumberFormat="1" applyFont="1" applyBorder="1" applyAlignment="1">
      <alignment horizontal="center" vertical="center"/>
    </xf>
    <xf numFmtId="0" fontId="3" fillId="0" borderId="0" xfId="2" applyFont="1" applyAlignment="1">
      <alignment horizontal="center"/>
    </xf>
    <xf numFmtId="0" fontId="4" fillId="0" borderId="0" xfId="2" applyFont="1" applyAlignment="1">
      <alignment horizontal="right"/>
    </xf>
    <xf numFmtId="0" fontId="4" fillId="0" borderId="0" xfId="2" applyFont="1" applyAlignment="1"/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vertical="center"/>
    </xf>
    <xf numFmtId="0" fontId="5" fillId="0" borderId="0" xfId="0" applyFont="1" applyFill="1" applyBorder="1" applyAlignment="1"/>
    <xf numFmtId="0" fontId="5" fillId="0" borderId="0" xfId="0" applyFont="1" applyFill="1" applyBorder="1" applyAlignment="1">
      <alignment horizontal="right"/>
    </xf>
    <xf numFmtId="0" fontId="6" fillId="0" borderId="0" xfId="1" applyFont="1" applyFill="1" applyAlignment="1">
      <alignment wrapText="1"/>
    </xf>
    <xf numFmtId="0" fontId="6" fillId="0" borderId="0" xfId="1" applyFont="1" applyFill="1" applyAlignment="1">
      <alignment horizontal="right" wrapText="1"/>
    </xf>
    <xf numFmtId="0" fontId="6" fillId="0" borderId="1" xfId="4" applyFont="1" applyFill="1" applyBorder="1" applyAlignment="1">
      <alignment horizontal="center" vertical="center" wrapText="1"/>
    </xf>
    <xf numFmtId="0" fontId="7" fillId="0" borderId="1" xfId="5" applyFont="1" applyBorder="1" applyAlignment="1">
      <alignment horizontal="left" vertical="center" wrapText="1" indent="1"/>
    </xf>
    <xf numFmtId="176" fontId="7" fillId="0" borderId="1" xfId="5" applyNumberFormat="1" applyFont="1" applyBorder="1" applyAlignment="1">
      <alignment horizontal="right" vertical="center" wrapText="1"/>
    </xf>
    <xf numFmtId="0" fontId="7" fillId="0" borderId="2" xfId="5" applyFont="1" applyBorder="1" applyAlignment="1">
      <alignment horizontal="left" vertical="center" wrapText="1" indent="1"/>
    </xf>
    <xf numFmtId="176" fontId="7" fillId="0" borderId="2" xfId="5" applyNumberFormat="1" applyFont="1" applyBorder="1" applyAlignment="1">
      <alignment horizontal="right" vertical="center" wrapText="1"/>
    </xf>
    <xf numFmtId="0" fontId="7" fillId="0" borderId="3" xfId="5" applyFont="1" applyBorder="1" applyAlignment="1">
      <alignment horizontal="left" vertical="center" wrapText="1" indent="1"/>
    </xf>
    <xf numFmtId="176" fontId="7" fillId="0" borderId="3" xfId="5" applyNumberFormat="1" applyFont="1" applyBorder="1" applyAlignment="1">
      <alignment horizontal="right" vertical="center" wrapText="1"/>
    </xf>
    <xf numFmtId="0" fontId="7" fillId="0" borderId="4" xfId="5" applyFont="1" applyBorder="1" applyAlignment="1">
      <alignment horizontal="left" vertical="center" wrapText="1" indent="1"/>
    </xf>
    <xf numFmtId="176" fontId="7" fillId="0" borderId="4" xfId="5" applyNumberFormat="1" applyFont="1" applyBorder="1" applyAlignment="1">
      <alignment horizontal="right" vertical="center" wrapText="1"/>
    </xf>
    <xf numFmtId="0" fontId="7" fillId="0" borderId="4" xfId="5" applyFont="1" applyBorder="1" applyAlignment="1">
      <alignment horizontal="right" vertical="center" wrapText="1"/>
    </xf>
    <xf numFmtId="0" fontId="7" fillId="0" borderId="1" xfId="5" applyFont="1" applyBorder="1" applyAlignment="1">
      <alignment horizontal="right" vertical="center" wrapText="1"/>
    </xf>
    <xf numFmtId="176" fontId="2" fillId="0" borderId="0" xfId="0" applyNumberFormat="1" applyFont="1" applyAlignment="1">
      <alignment horizontal="left" vertical="center"/>
    </xf>
    <xf numFmtId="0" fontId="8" fillId="0" borderId="1" xfId="0" applyFont="1" applyFill="1" applyBorder="1" applyAlignment="1">
      <alignment horizontal="left" vertical="top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176" fontId="0" fillId="0" borderId="0" xfId="0" applyNumberFormat="1" applyFont="1" applyFill="1" applyAlignment="1">
      <alignment horizontal="center" vertical="center"/>
    </xf>
    <xf numFmtId="0" fontId="9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/>
    </xf>
    <xf numFmtId="176" fontId="2" fillId="0" borderId="0" xfId="0" applyNumberFormat="1" applyFont="1" applyFill="1" applyAlignment="1">
      <alignment horizontal="left" vertical="center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right" vertical="center"/>
    </xf>
    <xf numFmtId="0" fontId="0" fillId="0" borderId="1" xfId="0" applyFont="1" applyFill="1" applyBorder="1" applyAlignment="1">
      <alignment vertical="center"/>
    </xf>
    <xf numFmtId="176" fontId="0" fillId="0" borderId="1" xfId="0" applyNumberFormat="1" applyFont="1" applyFill="1" applyBorder="1" applyAlignment="1">
      <alignment horizontal="center" vertical="center"/>
    </xf>
    <xf numFmtId="0" fontId="5" fillId="0" borderId="0" xfId="3" applyProtection="1">
      <alignment vertical="center"/>
      <protection locked="0"/>
    </xf>
    <xf numFmtId="0" fontId="6" fillId="0" borderId="0" xfId="3" applyFont="1" applyAlignment="1" applyProtection="1">
      <alignment vertical="center"/>
      <protection locked="0"/>
    </xf>
    <xf numFmtId="0" fontId="6" fillId="0" borderId="0" xfId="3" applyFont="1" applyBorder="1" applyAlignment="1" applyProtection="1">
      <alignment vertical="center"/>
      <protection locked="0"/>
    </xf>
    <xf numFmtId="0" fontId="6" fillId="0" borderId="0" xfId="3" applyFont="1" applyBorder="1" applyAlignment="1" applyProtection="1">
      <protection locked="0"/>
    </xf>
    <xf numFmtId="0" fontId="6" fillId="0" borderId="0" xfId="3" applyFont="1" applyAlignment="1" applyProtection="1">
      <alignment horizontal="right" vertical="center"/>
      <protection locked="0"/>
    </xf>
    <xf numFmtId="176" fontId="6" fillId="0" borderId="1" xfId="2" applyNumberFormat="1" applyFont="1" applyFill="1" applyBorder="1" applyAlignment="1">
      <alignment horizontal="center" vertical="center"/>
    </xf>
    <xf numFmtId="176" fontId="6" fillId="0" borderId="1" xfId="2" applyNumberFormat="1" applyFont="1" applyFill="1" applyBorder="1" applyAlignment="1">
      <alignment horizontal="center" vertical="center" wrapText="1"/>
    </xf>
    <xf numFmtId="0" fontId="6" fillId="0" borderId="1" xfId="3" applyFont="1" applyBorder="1" applyProtection="1">
      <alignment vertical="center"/>
      <protection locked="0"/>
    </xf>
    <xf numFmtId="176" fontId="6" fillId="0" borderId="1" xfId="2" applyNumberFormat="1" applyFont="1" applyFill="1" applyBorder="1" applyAlignment="1">
      <alignment horizontal="left" vertical="center"/>
    </xf>
    <xf numFmtId="3" fontId="6" fillId="0" borderId="1" xfId="3" applyNumberFormat="1" applyFont="1" applyFill="1" applyBorder="1" applyAlignment="1" applyProtection="1">
      <alignment vertical="center"/>
    </xf>
    <xf numFmtId="176" fontId="6" fillId="0" borderId="1" xfId="2" applyNumberFormat="1" applyFont="1" applyFill="1" applyBorder="1" applyAlignment="1">
      <alignment horizontal="left" vertical="center" indent="1"/>
    </xf>
    <xf numFmtId="0" fontId="6" fillId="0" borderId="1" xfId="3" applyFont="1" applyBorder="1" applyAlignment="1" applyProtection="1">
      <alignment horizontal="left" vertical="center" indent="1"/>
      <protection locked="0"/>
    </xf>
    <xf numFmtId="0" fontId="6" fillId="0" borderId="1" xfId="3" applyFont="1" applyBorder="1" applyAlignment="1" applyProtection="1">
      <alignment horizontal="left" vertical="center" indent="2"/>
      <protection locked="0"/>
    </xf>
    <xf numFmtId="0" fontId="6" fillId="0" borderId="1" xfId="3" applyFont="1" applyFill="1" applyBorder="1" applyAlignment="1" applyProtection="1">
      <alignment horizontal="left" vertical="center" indent="2"/>
      <protection locked="0"/>
    </xf>
    <xf numFmtId="0" fontId="6" fillId="0" borderId="4" xfId="3" applyFont="1" applyBorder="1" applyAlignment="1" applyProtection="1">
      <alignment horizontal="left" vertical="center" indent="1"/>
      <protection locked="0"/>
    </xf>
    <xf numFmtId="3" fontId="6" fillId="0" borderId="4" xfId="3" applyNumberFormat="1" applyFont="1" applyFill="1" applyBorder="1" applyAlignment="1" applyProtection="1">
      <alignment vertical="center"/>
    </xf>
    <xf numFmtId="0" fontId="6" fillId="0" borderId="3" xfId="3" applyFont="1" applyBorder="1" applyProtection="1">
      <alignment vertical="center"/>
      <protection locked="0"/>
    </xf>
    <xf numFmtId="0" fontId="6" fillId="0" borderId="5" xfId="3" applyFont="1" applyBorder="1" applyAlignment="1" applyProtection="1">
      <alignment vertical="center"/>
      <protection locked="0"/>
    </xf>
    <xf numFmtId="3" fontId="6" fillId="0" borderId="5" xfId="3" applyNumberFormat="1" applyFont="1" applyFill="1" applyBorder="1" applyAlignment="1" applyProtection="1">
      <alignment vertical="center"/>
    </xf>
    <xf numFmtId="0" fontId="6" fillId="0" borderId="4" xfId="3" applyFont="1" applyBorder="1" applyProtection="1">
      <alignment vertical="center"/>
      <protection locked="0"/>
    </xf>
    <xf numFmtId="0" fontId="6" fillId="0" borderId="1" xfId="3" applyFont="1" applyBorder="1" applyAlignment="1" applyProtection="1">
      <alignment vertical="center"/>
      <protection locked="0"/>
    </xf>
    <xf numFmtId="176" fontId="6" fillId="0" borderId="1" xfId="3" applyNumberFormat="1" applyFont="1" applyBorder="1" applyProtection="1">
      <alignment vertical="center"/>
      <protection locked="0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right" vertical="center"/>
    </xf>
    <xf numFmtId="176" fontId="0" fillId="0" borderId="0" xfId="0" applyNumberFormat="1" applyFill="1" applyAlignment="1">
      <alignment horizontal="right" vertical="center"/>
    </xf>
    <xf numFmtId="0" fontId="3" fillId="0" borderId="0" xfId="2" applyFont="1" applyFill="1" applyAlignment="1">
      <alignment horizontal="center"/>
    </xf>
    <xf numFmtId="0" fontId="4" fillId="0" borderId="0" xfId="2" applyFont="1" applyFill="1" applyAlignment="1">
      <alignment horizontal="right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>
      <alignment vertical="center"/>
    </xf>
    <xf numFmtId="176" fontId="2" fillId="0" borderId="0" xfId="0" applyNumberFormat="1" applyFont="1" applyFill="1" applyAlignment="1">
      <alignment horizontal="right" vertical="center"/>
    </xf>
    <xf numFmtId="176" fontId="2" fillId="0" borderId="1" xfId="0" applyNumberFormat="1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left" vertical="center"/>
    </xf>
    <xf numFmtId="0" fontId="8" fillId="0" borderId="1" xfId="0" applyNumberFormat="1" applyFont="1" applyFill="1" applyBorder="1" applyAlignment="1">
      <alignment horizontal="right" vertical="top"/>
    </xf>
    <xf numFmtId="0" fontId="10" fillId="0" borderId="1" xfId="0" applyFont="1" applyFill="1" applyBorder="1" applyAlignment="1">
      <alignment horizontal="left" vertical="top"/>
    </xf>
    <xf numFmtId="0" fontId="5" fillId="0" borderId="0" xfId="2" applyFont="1" applyFill="1" applyBorder="1" applyAlignment="1">
      <alignment horizontal="left"/>
    </xf>
    <xf numFmtId="0" fontId="6" fillId="0" borderId="0" xfId="2" applyFont="1" applyFill="1" applyBorder="1" applyAlignment="1">
      <alignment vertical="center"/>
    </xf>
    <xf numFmtId="0" fontId="6" fillId="0" borderId="0" xfId="2" applyFont="1" applyFill="1" applyBorder="1" applyAlignment="1"/>
    <xf numFmtId="0" fontId="5" fillId="0" borderId="0" xfId="2" applyFont="1" applyFill="1" applyBorder="1" applyAlignment="1">
      <alignment vertical="center"/>
    </xf>
    <xf numFmtId="0" fontId="6" fillId="0" borderId="0" xfId="2" applyFont="1" applyFill="1" applyBorder="1" applyAlignment="1">
      <alignment horizontal="left" vertical="center"/>
    </xf>
    <xf numFmtId="177" fontId="6" fillId="0" borderId="0" xfId="2" applyNumberFormat="1" applyFont="1" applyFill="1" applyBorder="1" applyAlignment="1">
      <alignment horizontal="right" vertical="center"/>
    </xf>
    <xf numFmtId="41" fontId="6" fillId="0" borderId="1" xfId="2" applyNumberFormat="1" applyFont="1" applyFill="1" applyBorder="1" applyAlignment="1">
      <alignment vertical="center"/>
    </xf>
    <xf numFmtId="176" fontId="6" fillId="0" borderId="2" xfId="2" applyNumberFormat="1" applyFont="1" applyFill="1" applyBorder="1" applyAlignment="1">
      <alignment horizontal="left" vertical="center"/>
    </xf>
    <xf numFmtId="41" fontId="6" fillId="0" borderId="2" xfId="2" applyNumberFormat="1" applyFont="1" applyFill="1" applyBorder="1" applyAlignment="1">
      <alignment vertical="center"/>
    </xf>
    <xf numFmtId="176" fontId="6" fillId="0" borderId="5" xfId="2" applyNumberFormat="1" applyFont="1" applyFill="1" applyBorder="1" applyAlignment="1">
      <alignment horizontal="left" vertical="center"/>
    </xf>
    <xf numFmtId="41" fontId="6" fillId="0" borderId="5" xfId="2" applyNumberFormat="1" applyFont="1" applyFill="1" applyBorder="1" applyAlignment="1">
      <alignment vertical="center"/>
    </xf>
    <xf numFmtId="41" fontId="6" fillId="0" borderId="4" xfId="2" applyNumberFormat="1" applyFont="1" applyFill="1" applyBorder="1" applyAlignment="1">
      <alignment vertical="center"/>
    </xf>
    <xf numFmtId="41" fontId="5" fillId="0" borderId="0" xfId="2" applyNumberFormat="1" applyFont="1" applyFill="1" applyBorder="1" applyAlignment="1">
      <alignment vertical="center"/>
    </xf>
    <xf numFmtId="0" fontId="5" fillId="0" borderId="0" xfId="2" applyNumberFormat="1" applyFont="1" applyFill="1" applyBorder="1" applyAlignment="1">
      <alignment vertical="center"/>
    </xf>
    <xf numFmtId="176" fontId="5" fillId="0" borderId="0" xfId="3" applyNumberFormat="1" applyProtection="1">
      <alignment vertical="center"/>
      <protection locked="0"/>
    </xf>
    <xf numFmtId="0" fontId="2" fillId="0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6" fillId="0" borderId="1" xfId="3" applyFont="1" applyBorder="1" applyAlignment="1" applyProtection="1">
      <alignment horizontal="center" vertical="center"/>
      <protection locked="0"/>
    </xf>
    <xf numFmtId="0" fontId="6" fillId="0" borderId="1" xfId="4" applyFont="1" applyFill="1" applyBorder="1" applyAlignment="1">
      <alignment horizontal="center" vertical="center"/>
    </xf>
    <xf numFmtId="177" fontId="6" fillId="0" borderId="1" xfId="2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3" fillId="0" borderId="0" xfId="2" applyFont="1" applyFill="1" applyBorder="1" applyAlignment="1">
      <alignment horizontal="center" vertical="center"/>
    </xf>
    <xf numFmtId="0" fontId="3" fillId="0" borderId="0" xfId="2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0" xfId="3" applyFont="1" applyBorder="1" applyAlignment="1" applyProtection="1">
      <alignment horizontal="center" vertical="center"/>
      <protection locked="0"/>
    </xf>
    <xf numFmtId="0" fontId="3" fillId="0" borderId="0" xfId="3" applyFont="1" applyBorder="1" applyAlignment="1" applyProtection="1">
      <alignment vertical="center"/>
      <protection locked="0"/>
    </xf>
    <xf numFmtId="0" fontId="3" fillId="0" borderId="0" xfId="5" applyFont="1" applyAlignment="1">
      <alignment horizontal="center" vertical="center"/>
    </xf>
    <xf numFmtId="0" fontId="3" fillId="0" borderId="0" xfId="5" applyFont="1" applyAlignment="1">
      <alignment horizontal="right" vertical="center"/>
    </xf>
  </cellXfs>
  <cellStyles count="6">
    <cellStyle name="常规" xfId="0" builtinId="0"/>
    <cellStyle name="常规_（20091202）人代会附表-表样 2 2 2" xfId="1"/>
    <cellStyle name="常规_（修改后）新科目人代会报表---印刷稿5.8" xfId="4"/>
    <cellStyle name="常规_2012年预算报告表（方案二）" xfId="2"/>
    <cellStyle name="常规_2014-09-26-关于我市全口径预算编制情况的报告（附表）" xfId="5"/>
    <cellStyle name="常规_4月公开数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showZeros="0" tabSelected="1" workbookViewId="0">
      <selection activeCell="H7" sqref="H7"/>
    </sheetView>
  </sheetViews>
  <sheetFormatPr defaultColWidth="7.875" defaultRowHeight="14.25"/>
  <cols>
    <col min="1" max="1" width="37.375" style="87" customWidth="1"/>
    <col min="2" max="2" width="17.375" style="88" customWidth="1"/>
    <col min="3" max="3" width="17.375" style="89" customWidth="1"/>
    <col min="4" max="4" width="19.125" style="89" customWidth="1"/>
    <col min="5" max="5" width="9.5" style="90" bestFit="1" customWidth="1"/>
    <col min="6" max="6" width="10.5" style="90"/>
    <col min="7" max="7" width="8.5" style="90" bestFit="1" customWidth="1"/>
    <col min="8" max="16384" width="7.875" style="90"/>
  </cols>
  <sheetData>
    <row r="1" spans="1:4" ht="30" customHeight="1">
      <c r="A1" s="112" t="s">
        <v>0</v>
      </c>
      <c r="B1" s="113"/>
      <c r="C1" s="113"/>
      <c r="D1" s="113"/>
    </row>
    <row r="2" spans="1:4" ht="21" customHeight="1">
      <c r="A2" s="91" t="s">
        <v>1</v>
      </c>
      <c r="D2" s="92" t="s">
        <v>2</v>
      </c>
    </row>
    <row r="3" spans="1:4" ht="21.75" customHeight="1">
      <c r="A3" s="56" t="s">
        <v>3</v>
      </c>
      <c r="B3" s="57" t="s">
        <v>4</v>
      </c>
      <c r="C3" s="57" t="s">
        <v>5</v>
      </c>
      <c r="D3" s="57" t="s">
        <v>6</v>
      </c>
    </row>
    <row r="4" spans="1:4" ht="21.75" customHeight="1">
      <c r="A4" s="59" t="s">
        <v>7</v>
      </c>
      <c r="B4" s="93">
        <f>B5+B20</f>
        <v>357000</v>
      </c>
      <c r="C4" s="93">
        <f>C5+C20</f>
        <v>329584</v>
      </c>
      <c r="D4" s="93">
        <f>D5+D20</f>
        <v>250000</v>
      </c>
    </row>
    <row r="5" spans="1:4" ht="21.75" customHeight="1">
      <c r="A5" s="59" t="s">
        <v>8</v>
      </c>
      <c r="B5" s="93">
        <f>SUM(B6:B19)</f>
        <v>110000</v>
      </c>
      <c r="C5" s="93">
        <f>SUM(C6:C19)</f>
        <v>112022</v>
      </c>
      <c r="D5" s="93">
        <f>SUM(D6:D19)</f>
        <v>120000</v>
      </c>
    </row>
    <row r="6" spans="1:4" ht="21.75" customHeight="1">
      <c r="A6" s="59" t="s">
        <v>9</v>
      </c>
      <c r="B6" s="93">
        <v>47470</v>
      </c>
      <c r="C6" s="93">
        <v>33380</v>
      </c>
      <c r="D6" s="93">
        <v>35590</v>
      </c>
    </row>
    <row r="7" spans="1:4" ht="21.75" customHeight="1">
      <c r="A7" s="59" t="s">
        <v>10</v>
      </c>
      <c r="B7" s="93">
        <v>10000</v>
      </c>
      <c r="C7" s="93">
        <v>16061</v>
      </c>
      <c r="D7" s="93">
        <v>18300</v>
      </c>
    </row>
    <row r="8" spans="1:4" ht="21.75" customHeight="1">
      <c r="A8" s="59" t="s">
        <v>11</v>
      </c>
      <c r="B8" s="93">
        <v>2500</v>
      </c>
      <c r="C8" s="93">
        <v>2933</v>
      </c>
      <c r="D8" s="93">
        <v>3100</v>
      </c>
    </row>
    <row r="9" spans="1:4" ht="21.75" customHeight="1">
      <c r="A9" s="59" t="s">
        <v>12</v>
      </c>
      <c r="B9" s="93">
        <v>1250</v>
      </c>
      <c r="C9" s="93">
        <v>1316</v>
      </c>
      <c r="D9" s="93">
        <v>2800</v>
      </c>
    </row>
    <row r="10" spans="1:4" ht="21.75" customHeight="1">
      <c r="A10" s="59" t="s">
        <v>13</v>
      </c>
      <c r="B10" s="93">
        <v>13084</v>
      </c>
      <c r="C10" s="93">
        <v>10820</v>
      </c>
      <c r="D10" s="93">
        <v>11930</v>
      </c>
    </row>
    <row r="11" spans="1:4" ht="21.75" customHeight="1">
      <c r="A11" s="59" t="s">
        <v>14</v>
      </c>
      <c r="B11" s="93">
        <v>13528</v>
      </c>
      <c r="C11" s="93">
        <v>14886</v>
      </c>
      <c r="D11" s="93">
        <v>16780</v>
      </c>
    </row>
    <row r="12" spans="1:4" ht="21.75" customHeight="1">
      <c r="A12" s="59" t="s">
        <v>15</v>
      </c>
      <c r="B12" s="93">
        <v>8500</v>
      </c>
      <c r="C12" s="93">
        <v>8402</v>
      </c>
      <c r="D12" s="93">
        <v>9500</v>
      </c>
    </row>
    <row r="13" spans="1:4" ht="21.75" customHeight="1">
      <c r="A13" s="59" t="s">
        <v>16</v>
      </c>
      <c r="B13" s="93">
        <v>3412</v>
      </c>
      <c r="C13" s="93">
        <v>3381</v>
      </c>
      <c r="D13" s="93">
        <v>3970</v>
      </c>
    </row>
    <row r="14" spans="1:4" ht="21.75" customHeight="1">
      <c r="A14" s="59" t="s">
        <v>17</v>
      </c>
      <c r="B14" s="93">
        <v>3500</v>
      </c>
      <c r="C14" s="93">
        <v>5410</v>
      </c>
      <c r="D14" s="93">
        <v>6500</v>
      </c>
    </row>
    <row r="15" spans="1:4" ht="21.75" customHeight="1">
      <c r="A15" s="59" t="s">
        <v>18</v>
      </c>
      <c r="B15" s="93">
        <v>80</v>
      </c>
      <c r="C15" s="93">
        <v>3780</v>
      </c>
      <c r="D15" s="93">
        <v>120</v>
      </c>
    </row>
    <row r="16" spans="1:4" ht="21.75" customHeight="1">
      <c r="A16" s="59" t="s">
        <v>19</v>
      </c>
      <c r="B16" s="93">
        <v>53</v>
      </c>
      <c r="C16" s="93">
        <v>1216</v>
      </c>
      <c r="D16" s="93">
        <v>1400</v>
      </c>
    </row>
    <row r="17" spans="1:7" ht="21.75" customHeight="1">
      <c r="A17" s="59" t="s">
        <v>20</v>
      </c>
      <c r="B17" s="93">
        <v>5500</v>
      </c>
      <c r="C17" s="93">
        <v>8394</v>
      </c>
      <c r="D17" s="93">
        <v>8560</v>
      </c>
    </row>
    <row r="18" spans="1:7" ht="21.75" customHeight="1">
      <c r="A18" s="59" t="s">
        <v>21</v>
      </c>
      <c r="B18" s="93">
        <v>1123</v>
      </c>
      <c r="C18" s="93">
        <v>2043</v>
      </c>
      <c r="D18" s="93">
        <v>1450</v>
      </c>
    </row>
    <row r="19" spans="1:7" ht="21.75" customHeight="1">
      <c r="A19" s="59" t="s">
        <v>22</v>
      </c>
      <c r="B19" s="93"/>
      <c r="C19" s="93"/>
      <c r="D19" s="93"/>
    </row>
    <row r="20" spans="1:7" ht="21.75" customHeight="1">
      <c r="A20" s="59" t="s">
        <v>23</v>
      </c>
      <c r="B20" s="93">
        <f>SUM(B21:B26)</f>
        <v>247000</v>
      </c>
      <c r="C20" s="93">
        <f>SUM(C21:C26)</f>
        <v>217562</v>
      </c>
      <c r="D20" s="93">
        <f>SUM(D21:D26)</f>
        <v>130000</v>
      </c>
    </row>
    <row r="21" spans="1:7" ht="21.75" customHeight="1">
      <c r="A21" s="59" t="s">
        <v>24</v>
      </c>
      <c r="B21" s="93">
        <v>11450</v>
      </c>
      <c r="C21" s="93">
        <v>9966</v>
      </c>
      <c r="D21" s="93">
        <v>7000</v>
      </c>
    </row>
    <row r="22" spans="1:7" ht="21.75" customHeight="1">
      <c r="A22" s="59" t="s">
        <v>25</v>
      </c>
      <c r="B22" s="93">
        <v>2300</v>
      </c>
      <c r="C22" s="93">
        <v>3096</v>
      </c>
      <c r="D22" s="93">
        <v>3000</v>
      </c>
    </row>
    <row r="23" spans="1:7" ht="21.75" customHeight="1">
      <c r="A23" s="59" t="s">
        <v>26</v>
      </c>
      <c r="B23" s="93">
        <v>9050</v>
      </c>
      <c r="C23" s="93">
        <v>9440</v>
      </c>
      <c r="D23" s="93">
        <v>6000</v>
      </c>
    </row>
    <row r="24" spans="1:7" ht="21.75" customHeight="1">
      <c r="A24" s="59" t="s">
        <v>27</v>
      </c>
      <c r="B24" s="93">
        <f>105000+119000</f>
        <v>224000</v>
      </c>
      <c r="C24" s="93">
        <v>195054</v>
      </c>
      <c r="D24" s="93">
        <v>114000</v>
      </c>
    </row>
    <row r="25" spans="1:7" ht="21.75" customHeight="1">
      <c r="A25" s="59" t="s">
        <v>28</v>
      </c>
      <c r="B25" s="93"/>
      <c r="C25" s="93"/>
      <c r="D25" s="93"/>
    </row>
    <row r="26" spans="1:7" ht="21.75" customHeight="1">
      <c r="A26" s="94" t="s">
        <v>29</v>
      </c>
      <c r="B26" s="95">
        <v>200</v>
      </c>
      <c r="C26" s="95">
        <v>6</v>
      </c>
      <c r="D26" s="95"/>
    </row>
    <row r="27" spans="1:7" ht="21.75" customHeight="1">
      <c r="A27" s="96" t="s">
        <v>30</v>
      </c>
      <c r="B27" s="97">
        <f>B4</f>
        <v>357000</v>
      </c>
      <c r="C27" s="97">
        <f>C4</f>
        <v>329584</v>
      </c>
      <c r="D27" s="97">
        <f>D4</f>
        <v>250000</v>
      </c>
    </row>
    <row r="28" spans="1:7" ht="21.75" customHeight="1">
      <c r="A28" s="59" t="s">
        <v>31</v>
      </c>
      <c r="B28" s="93">
        <v>311806</v>
      </c>
      <c r="C28" s="93">
        <v>311806</v>
      </c>
      <c r="D28" s="98">
        <v>210000</v>
      </c>
    </row>
    <row r="29" spans="1:7" ht="21.75" customHeight="1">
      <c r="A29" s="59" t="s">
        <v>32</v>
      </c>
      <c r="B29" s="93">
        <f>100729</f>
        <v>100729</v>
      </c>
      <c r="C29" s="93">
        <v>100729</v>
      </c>
      <c r="D29" s="98"/>
    </row>
    <row r="30" spans="1:7" ht="21.75" customHeight="1">
      <c r="A30" s="59" t="s">
        <v>33</v>
      </c>
      <c r="B30" s="93">
        <f>205900</f>
        <v>205900</v>
      </c>
      <c r="C30" s="93">
        <v>205900</v>
      </c>
      <c r="D30" s="98"/>
    </row>
    <row r="31" spans="1:7" ht="21.75" customHeight="1">
      <c r="A31" s="59" t="s">
        <v>34</v>
      </c>
      <c r="B31" s="93">
        <v>67072</v>
      </c>
      <c r="C31" s="93">
        <v>67072</v>
      </c>
      <c r="D31" s="98">
        <f>一般公共预算支出功能分类明细表!D429</f>
        <v>53838.054310000036</v>
      </c>
      <c r="G31" s="99"/>
    </row>
    <row r="32" spans="1:7" ht="21.75" customHeight="1">
      <c r="A32" s="59" t="s">
        <v>35</v>
      </c>
      <c r="B32" s="93">
        <f>12800+4143+93300+54780+4500</f>
        <v>169523</v>
      </c>
      <c r="C32" s="93">
        <f>12800+4143+93300</f>
        <v>110243</v>
      </c>
      <c r="D32" s="98">
        <f>126718+13525-6438</f>
        <v>133805</v>
      </c>
    </row>
    <row r="33" spans="1:6" ht="21.75" customHeight="1">
      <c r="A33" s="59" t="s">
        <v>36</v>
      </c>
      <c r="B33" s="93">
        <v>2670</v>
      </c>
      <c r="C33" s="93">
        <v>2670</v>
      </c>
      <c r="D33" s="95">
        <v>14800</v>
      </c>
    </row>
    <row r="34" spans="1:6" ht="21.75" customHeight="1">
      <c r="A34" s="59" t="s">
        <v>37</v>
      </c>
      <c r="B34" s="93"/>
      <c r="C34" s="93"/>
      <c r="D34" s="95"/>
      <c r="F34" s="100"/>
    </row>
    <row r="35" spans="1:6" ht="21.75" customHeight="1">
      <c r="A35" s="59" t="s">
        <v>38</v>
      </c>
      <c r="B35" s="93">
        <f>SUM(B27:B34)</f>
        <v>1214700</v>
      </c>
      <c r="C35" s="93">
        <f>SUM(C27:C34)</f>
        <v>1128004</v>
      </c>
      <c r="D35" s="93">
        <f>SUM(D27:D34)</f>
        <v>662443.05431000004</v>
      </c>
    </row>
  </sheetData>
  <mergeCells count="1">
    <mergeCell ref="A1:D1"/>
  </mergeCells>
  <phoneticPr fontId="12" type="noConversion"/>
  <printOptions horizontalCentered="1"/>
  <pageMargins left="0.85" right="0.75" top="0.74" bottom="0.7" header="0.51" footer="0.51"/>
  <pageSetup paperSize="9" scale="91" orientation="portrait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429"/>
  <sheetViews>
    <sheetView workbookViewId="0">
      <selection activeCell="H7" sqref="H7"/>
    </sheetView>
  </sheetViews>
  <sheetFormatPr defaultColWidth="9" defaultRowHeight="18" customHeight="1"/>
  <cols>
    <col min="1" max="1" width="16.375" style="75" customWidth="1"/>
    <col min="2" max="2" width="44.375" style="74" customWidth="1"/>
    <col min="3" max="3" width="18.75" style="76" customWidth="1"/>
    <col min="4" max="4" width="18.625" style="76" customWidth="1"/>
    <col min="5" max="5" width="16.125" style="76" customWidth="1"/>
    <col min="6" max="16384" width="9" style="74"/>
  </cols>
  <sheetData>
    <row r="2" spans="1:5" ht="18" customHeight="1">
      <c r="B2" s="77" t="s">
        <v>39</v>
      </c>
      <c r="C2" s="78"/>
      <c r="D2" s="78"/>
      <c r="E2" s="78"/>
    </row>
    <row r="3" spans="1:5" ht="18" customHeight="1">
      <c r="A3" s="79" t="s">
        <v>40</v>
      </c>
      <c r="B3" s="80"/>
      <c r="C3" s="81"/>
      <c r="D3" s="81"/>
      <c r="E3" s="81" t="s">
        <v>41</v>
      </c>
    </row>
    <row r="4" spans="1:5" s="73" customFormat="1" ht="18" customHeight="1">
      <c r="A4" s="46" t="s">
        <v>42</v>
      </c>
      <c r="B4" s="46" t="s">
        <v>43</v>
      </c>
      <c r="C4" s="47" t="s">
        <v>44</v>
      </c>
      <c r="D4" s="47" t="s">
        <v>45</v>
      </c>
      <c r="E4" s="47" t="s">
        <v>6</v>
      </c>
    </row>
    <row r="5" spans="1:5" ht="18" customHeight="1">
      <c r="A5" s="83">
        <v>201</v>
      </c>
      <c r="B5" s="84" t="s">
        <v>46</v>
      </c>
      <c r="C5" s="82">
        <f>C6+C10+C12+C17+C20+C26+C29+C32+C34+C36+C40+C42+C45+C47+C51+C55+C59+C61+C65+C67+C77+C79+C81</f>
        <v>79733.106094999981</v>
      </c>
      <c r="D5" s="82">
        <f>D6+D10+D12+D17+D20+D26+D29+D32+D34+D36+D40+D42+D45+D47+D51+D55+D59+D61+D65+D67+D77+D79+D81</f>
        <v>79733.106094999981</v>
      </c>
      <c r="E5" s="82">
        <f>E6+E10+E12+E17+E20+E26+E29+E32+E34+E36+E40+E42+E45+E47+E51+E55+E59+E61+E65+E67+E77+E79+E81</f>
        <v>47556.843164999998</v>
      </c>
    </row>
    <row r="6" spans="1:5" ht="18" customHeight="1">
      <c r="A6" s="83">
        <v>20101</v>
      </c>
      <c r="B6" s="84" t="s">
        <v>47</v>
      </c>
      <c r="C6" s="82">
        <f>C7+C8+C9</f>
        <v>1198.0021369999999</v>
      </c>
      <c r="D6" s="82">
        <f>D7+D8+D9</f>
        <v>1198.0021369999999</v>
      </c>
      <c r="E6" s="82">
        <f>E7+E8+E9</f>
        <v>622.72407399999997</v>
      </c>
    </row>
    <row r="7" spans="1:5" ht="18" customHeight="1">
      <c r="A7" s="83">
        <v>2010101</v>
      </c>
      <c r="B7" s="84" t="s">
        <v>48</v>
      </c>
      <c r="C7" s="82">
        <v>1158.714387</v>
      </c>
      <c r="D7" s="82">
        <v>1158.714387</v>
      </c>
      <c r="E7" s="82">
        <v>622.72407399999997</v>
      </c>
    </row>
    <row r="8" spans="1:5" ht="18" customHeight="1">
      <c r="A8" s="83">
        <v>2010104</v>
      </c>
      <c r="B8" s="84" t="s">
        <v>49</v>
      </c>
      <c r="C8" s="82">
        <v>22.990159999999999</v>
      </c>
      <c r="D8" s="82">
        <v>22.990159999999999</v>
      </c>
      <c r="E8" s="82"/>
    </row>
    <row r="9" spans="1:5" ht="18" customHeight="1">
      <c r="A9" s="83">
        <v>2010108</v>
      </c>
      <c r="B9" s="84" t="s">
        <v>50</v>
      </c>
      <c r="C9" s="82">
        <v>16.29759</v>
      </c>
      <c r="D9" s="82">
        <v>16.29759</v>
      </c>
      <c r="E9" s="82"/>
    </row>
    <row r="10" spans="1:5" ht="18" customHeight="1">
      <c r="A10" s="83">
        <v>20102</v>
      </c>
      <c r="B10" s="84" t="s">
        <v>51</v>
      </c>
      <c r="C10" s="82">
        <f>C11</f>
        <v>1224.1025259999999</v>
      </c>
      <c r="D10" s="82">
        <f>D11</f>
        <v>1224.1025259999999</v>
      </c>
      <c r="E10" s="82">
        <f>E11</f>
        <v>592.05943600000001</v>
      </c>
    </row>
    <row r="11" spans="1:5" ht="18" customHeight="1">
      <c r="A11" s="83">
        <v>2010201</v>
      </c>
      <c r="B11" s="84" t="s">
        <v>48</v>
      </c>
      <c r="C11" s="82">
        <v>1224.1025259999999</v>
      </c>
      <c r="D11" s="82">
        <v>1224.1025259999999</v>
      </c>
      <c r="E11" s="82">
        <v>592.05943600000001</v>
      </c>
    </row>
    <row r="12" spans="1:5" ht="18" customHeight="1">
      <c r="A12" s="83">
        <v>20103</v>
      </c>
      <c r="B12" s="84" t="s">
        <v>52</v>
      </c>
      <c r="C12" s="82">
        <f>C13+C14+C15+C16</f>
        <v>50859.508495000002</v>
      </c>
      <c r="D12" s="82">
        <f>D13+D14+D15+D16</f>
        <v>50859.508495000002</v>
      </c>
      <c r="E12" s="82">
        <f>E13+E14+E15+E16</f>
        <v>32457.253435999999</v>
      </c>
    </row>
    <row r="13" spans="1:5" ht="18" customHeight="1">
      <c r="A13" s="83">
        <v>2010301</v>
      </c>
      <c r="B13" s="84" t="s">
        <v>48</v>
      </c>
      <c r="C13" s="82">
        <v>36464.899644999998</v>
      </c>
      <c r="D13" s="82">
        <v>36464.899644999998</v>
      </c>
      <c r="E13" s="82">
        <v>20491.975489</v>
      </c>
    </row>
    <row r="14" spans="1:5" ht="18" customHeight="1">
      <c r="A14" s="83">
        <v>2010303</v>
      </c>
      <c r="B14" s="84" t="s">
        <v>53</v>
      </c>
      <c r="C14" s="82">
        <v>1047.8146999999999</v>
      </c>
      <c r="D14" s="82">
        <v>1047.8146999999999</v>
      </c>
      <c r="E14" s="82"/>
    </row>
    <row r="15" spans="1:5" ht="18" customHeight="1">
      <c r="A15" s="83">
        <v>2010350</v>
      </c>
      <c r="B15" s="84" t="s">
        <v>54</v>
      </c>
      <c r="C15" s="82">
        <v>11300.396027999999</v>
      </c>
      <c r="D15" s="82">
        <v>11300.396027999999</v>
      </c>
      <c r="E15" s="82">
        <v>10632.107689</v>
      </c>
    </row>
    <row r="16" spans="1:5" ht="18" customHeight="1">
      <c r="A16" s="83">
        <v>2010399</v>
      </c>
      <c r="B16" s="84" t="s">
        <v>55</v>
      </c>
      <c r="C16" s="82">
        <v>2046.3981220000001</v>
      </c>
      <c r="D16" s="82">
        <v>2046.3981220000001</v>
      </c>
      <c r="E16" s="82">
        <v>1333.1702580000001</v>
      </c>
    </row>
    <row r="17" spans="1:5" ht="18" customHeight="1">
      <c r="A17" s="83">
        <v>20104</v>
      </c>
      <c r="B17" s="84" t="s">
        <v>56</v>
      </c>
      <c r="C17" s="82">
        <f>C18+C19</f>
        <v>1423.487016</v>
      </c>
      <c r="D17" s="82">
        <f>D18+D19</f>
        <v>1423.487016</v>
      </c>
      <c r="E17" s="82">
        <f>E18+E19</f>
        <v>861.40028800000005</v>
      </c>
    </row>
    <row r="18" spans="1:5" ht="18" customHeight="1">
      <c r="A18" s="83">
        <v>2010401</v>
      </c>
      <c r="B18" s="84" t="s">
        <v>48</v>
      </c>
      <c r="C18" s="82">
        <v>1274.057781</v>
      </c>
      <c r="D18" s="82">
        <v>1274.057781</v>
      </c>
      <c r="E18" s="82">
        <v>760.664356</v>
      </c>
    </row>
    <row r="19" spans="1:5" ht="18" customHeight="1">
      <c r="A19" s="83">
        <v>2010408</v>
      </c>
      <c r="B19" s="84" t="s">
        <v>57</v>
      </c>
      <c r="C19" s="82">
        <v>149.42923500000001</v>
      </c>
      <c r="D19" s="82">
        <v>149.42923500000001</v>
      </c>
      <c r="E19" s="82">
        <v>100.73593200000001</v>
      </c>
    </row>
    <row r="20" spans="1:5" ht="18" customHeight="1">
      <c r="A20" s="83">
        <v>20105</v>
      </c>
      <c r="B20" s="84" t="s">
        <v>58</v>
      </c>
      <c r="C20" s="82">
        <f>C21+C22+C23+C24+C25</f>
        <v>874.276791</v>
      </c>
      <c r="D20" s="82">
        <f>D21+D22+D23+D24+D25</f>
        <v>874.276791</v>
      </c>
      <c r="E20" s="82">
        <f>E21+E22+E23+E24+E25</f>
        <v>458.57259300000004</v>
      </c>
    </row>
    <row r="21" spans="1:5" ht="18" customHeight="1">
      <c r="A21" s="83">
        <v>2010501</v>
      </c>
      <c r="B21" s="84" t="s">
        <v>48</v>
      </c>
      <c r="C21" s="82">
        <v>725.68681600000002</v>
      </c>
      <c r="D21" s="82">
        <v>725.68681600000002</v>
      </c>
      <c r="E21" s="82">
        <v>374.78819800000002</v>
      </c>
    </row>
    <row r="22" spans="1:5" ht="18" customHeight="1">
      <c r="A22" s="83">
        <v>2010505</v>
      </c>
      <c r="B22" s="84" t="s">
        <v>59</v>
      </c>
      <c r="C22" s="82">
        <v>2.9962900000000001</v>
      </c>
      <c r="D22" s="82">
        <v>2.9962900000000001</v>
      </c>
      <c r="E22" s="82"/>
    </row>
    <row r="23" spans="1:5" ht="18" customHeight="1">
      <c r="A23" s="83">
        <v>2010507</v>
      </c>
      <c r="B23" s="84" t="s">
        <v>60</v>
      </c>
      <c r="C23" s="82">
        <v>61.490473999999999</v>
      </c>
      <c r="D23" s="82">
        <v>61.490473999999999</v>
      </c>
      <c r="E23" s="82"/>
    </row>
    <row r="24" spans="1:5" ht="18" customHeight="1">
      <c r="A24" s="83">
        <v>2010508</v>
      </c>
      <c r="B24" s="84" t="s">
        <v>61</v>
      </c>
      <c r="C24" s="82">
        <v>18.1632</v>
      </c>
      <c r="D24" s="82">
        <v>18.1632</v>
      </c>
      <c r="E24" s="82"/>
    </row>
    <row r="25" spans="1:5" ht="18" customHeight="1">
      <c r="A25" s="83">
        <v>2010550</v>
      </c>
      <c r="B25" s="84" t="s">
        <v>54</v>
      </c>
      <c r="C25" s="82">
        <v>65.940010999999998</v>
      </c>
      <c r="D25" s="82">
        <v>65.940010999999998</v>
      </c>
      <c r="E25" s="82">
        <v>83.784395000000004</v>
      </c>
    </row>
    <row r="26" spans="1:5" ht="18" customHeight="1">
      <c r="A26" s="83">
        <v>20106</v>
      </c>
      <c r="B26" s="84" t="s">
        <v>62</v>
      </c>
      <c r="C26" s="82">
        <f>C27+C28</f>
        <v>2619.374714</v>
      </c>
      <c r="D26" s="82">
        <f>D27+D28</f>
        <v>2619.374714</v>
      </c>
      <c r="E26" s="82">
        <f>E27+E28</f>
        <v>1042.5703880000001</v>
      </c>
    </row>
    <row r="27" spans="1:5" ht="18" customHeight="1">
      <c r="A27" s="83">
        <v>2010601</v>
      </c>
      <c r="B27" s="84" t="s">
        <v>48</v>
      </c>
      <c r="C27" s="82">
        <v>2145.702976</v>
      </c>
      <c r="D27" s="82">
        <v>2145.702976</v>
      </c>
      <c r="E27" s="82">
        <v>548.24885200000006</v>
      </c>
    </row>
    <row r="28" spans="1:5" ht="18" customHeight="1">
      <c r="A28" s="83">
        <v>2010650</v>
      </c>
      <c r="B28" s="84" t="s">
        <v>54</v>
      </c>
      <c r="C28" s="82">
        <v>473.671738</v>
      </c>
      <c r="D28" s="82">
        <v>473.671738</v>
      </c>
      <c r="E28" s="82">
        <v>494.32153599999998</v>
      </c>
    </row>
    <row r="29" spans="1:5" ht="18" customHeight="1">
      <c r="A29" s="83">
        <v>20107</v>
      </c>
      <c r="B29" s="84" t="s">
        <v>63</v>
      </c>
      <c r="C29" s="82">
        <f>C30+C31</f>
        <v>743.78158199999996</v>
      </c>
      <c r="D29" s="82">
        <f>D30+D31</f>
        <v>743.78158199999996</v>
      </c>
      <c r="E29" s="82"/>
    </row>
    <row r="30" spans="1:5" ht="18" customHeight="1">
      <c r="A30" s="83">
        <v>2010701</v>
      </c>
      <c r="B30" s="84" t="s">
        <v>48</v>
      </c>
      <c r="C30" s="82">
        <v>543.78158199999996</v>
      </c>
      <c r="D30" s="82">
        <v>543.78158199999996</v>
      </c>
      <c r="E30" s="82"/>
    </row>
    <row r="31" spans="1:5" ht="18" customHeight="1">
      <c r="A31" s="83">
        <v>2010710</v>
      </c>
      <c r="B31" s="84" t="s">
        <v>64</v>
      </c>
      <c r="C31" s="82">
        <v>200</v>
      </c>
      <c r="D31" s="82">
        <v>200</v>
      </c>
      <c r="E31" s="82"/>
    </row>
    <row r="32" spans="1:5" ht="18" customHeight="1">
      <c r="A32" s="83">
        <v>20108</v>
      </c>
      <c r="B32" s="84" t="s">
        <v>65</v>
      </c>
      <c r="C32" s="82">
        <f>C33</f>
        <v>925.68901100000005</v>
      </c>
      <c r="D32" s="82">
        <f>D33</f>
        <v>925.68901100000005</v>
      </c>
      <c r="E32" s="82">
        <f>E33</f>
        <v>499.749752</v>
      </c>
    </row>
    <row r="33" spans="1:5" ht="18" customHeight="1">
      <c r="A33" s="83">
        <v>2010801</v>
      </c>
      <c r="B33" s="84" t="s">
        <v>48</v>
      </c>
      <c r="C33" s="82">
        <v>925.68901100000005</v>
      </c>
      <c r="D33" s="82">
        <v>925.68901100000005</v>
      </c>
      <c r="E33" s="82">
        <v>499.749752</v>
      </c>
    </row>
    <row r="34" spans="1:5" ht="18" customHeight="1">
      <c r="A34" s="83">
        <v>20111</v>
      </c>
      <c r="B34" s="84" t="s">
        <v>66</v>
      </c>
      <c r="C34" s="82">
        <f>C35</f>
        <v>3490.5832329999998</v>
      </c>
      <c r="D34" s="82">
        <f>D35</f>
        <v>3490.5832329999998</v>
      </c>
      <c r="E34" s="82">
        <f>E35</f>
        <v>2099.8088809999999</v>
      </c>
    </row>
    <row r="35" spans="1:5" ht="18" customHeight="1">
      <c r="A35" s="83">
        <v>2011101</v>
      </c>
      <c r="B35" s="84" t="s">
        <v>48</v>
      </c>
      <c r="C35" s="82">
        <v>3490.5832329999998</v>
      </c>
      <c r="D35" s="82">
        <v>3490.5832329999998</v>
      </c>
      <c r="E35" s="82">
        <v>2099.8088809999999</v>
      </c>
    </row>
    <row r="36" spans="1:5" ht="18" customHeight="1">
      <c r="A36" s="83">
        <v>20113</v>
      </c>
      <c r="B36" s="84" t="s">
        <v>67</v>
      </c>
      <c r="C36" s="82">
        <f>C37+C38+C39</f>
        <v>1062.8007499999999</v>
      </c>
      <c r="D36" s="82">
        <f>D37+D38+D39</f>
        <v>1062.8007499999999</v>
      </c>
      <c r="E36" s="82">
        <f>E37+E38+E39</f>
        <v>534.33674799999994</v>
      </c>
    </row>
    <row r="37" spans="1:5" ht="18" customHeight="1">
      <c r="A37" s="83">
        <v>2011301</v>
      </c>
      <c r="B37" s="84" t="s">
        <v>48</v>
      </c>
      <c r="C37" s="82">
        <v>1031.463532</v>
      </c>
      <c r="D37" s="82">
        <v>1031.463532</v>
      </c>
      <c r="E37" s="82">
        <v>534.33674799999994</v>
      </c>
    </row>
    <row r="38" spans="1:5" ht="18" customHeight="1">
      <c r="A38" s="83">
        <v>2011308</v>
      </c>
      <c r="B38" s="84" t="s">
        <v>68</v>
      </c>
      <c r="C38" s="82">
        <v>13.760937999999999</v>
      </c>
      <c r="D38" s="82">
        <v>13.760937999999999</v>
      </c>
      <c r="E38" s="82"/>
    </row>
    <row r="39" spans="1:5" ht="18" customHeight="1">
      <c r="A39" s="83">
        <v>2011399</v>
      </c>
      <c r="B39" s="84" t="s">
        <v>69</v>
      </c>
      <c r="C39" s="82">
        <v>17.576280000000001</v>
      </c>
      <c r="D39" s="82">
        <v>17.576280000000001</v>
      </c>
      <c r="E39" s="82"/>
    </row>
    <row r="40" spans="1:5" ht="18" customHeight="1">
      <c r="A40" s="83">
        <v>20123</v>
      </c>
      <c r="B40" s="84" t="s">
        <v>70</v>
      </c>
      <c r="C40" s="82">
        <f>C41</f>
        <v>8.1151079999999993</v>
      </c>
      <c r="D40" s="82">
        <f>D41</f>
        <v>8.1151079999999993</v>
      </c>
      <c r="E40" s="82"/>
    </row>
    <row r="41" spans="1:5" ht="18" customHeight="1">
      <c r="A41" s="83">
        <v>2012304</v>
      </c>
      <c r="B41" s="84" t="s">
        <v>71</v>
      </c>
      <c r="C41" s="82">
        <v>8.1151079999999993</v>
      </c>
      <c r="D41" s="82">
        <v>8.1151079999999993</v>
      </c>
      <c r="E41" s="82"/>
    </row>
    <row r="42" spans="1:5" ht="18" customHeight="1">
      <c r="A42" s="83">
        <v>20126</v>
      </c>
      <c r="B42" s="84" t="s">
        <v>72</v>
      </c>
      <c r="C42" s="82">
        <f>C43+C44</f>
        <v>598.60781099999997</v>
      </c>
      <c r="D42" s="82">
        <f>D43+D44</f>
        <v>598.60781099999997</v>
      </c>
      <c r="E42" s="82">
        <f>E43+E44</f>
        <v>324.42721800000004</v>
      </c>
    </row>
    <row r="43" spans="1:5" ht="18" customHeight="1">
      <c r="A43" s="83">
        <v>2012601</v>
      </c>
      <c r="B43" s="84" t="s">
        <v>48</v>
      </c>
      <c r="C43" s="82">
        <v>490.231112</v>
      </c>
      <c r="D43" s="82">
        <v>490.231112</v>
      </c>
      <c r="E43" s="82">
        <v>220.81964300000001</v>
      </c>
    </row>
    <row r="44" spans="1:5" ht="18" customHeight="1">
      <c r="A44" s="83">
        <v>2012604</v>
      </c>
      <c r="B44" s="84" t="s">
        <v>73</v>
      </c>
      <c r="C44" s="82">
        <v>108.376699</v>
      </c>
      <c r="D44" s="82">
        <v>108.376699</v>
      </c>
      <c r="E44" s="82">
        <v>103.607575</v>
      </c>
    </row>
    <row r="45" spans="1:5" ht="18" customHeight="1">
      <c r="A45" s="83">
        <v>20128</v>
      </c>
      <c r="B45" s="84" t="s">
        <v>74</v>
      </c>
      <c r="C45" s="82">
        <f>C46</f>
        <v>219.700604</v>
      </c>
      <c r="D45" s="82">
        <f>D46</f>
        <v>219.700604</v>
      </c>
      <c r="E45" s="82">
        <f>E46</f>
        <v>129.321753</v>
      </c>
    </row>
    <row r="46" spans="1:5" ht="18" customHeight="1">
      <c r="A46" s="83">
        <v>2012801</v>
      </c>
      <c r="B46" s="84" t="s">
        <v>48</v>
      </c>
      <c r="C46" s="82">
        <v>219.700604</v>
      </c>
      <c r="D46" s="82">
        <v>219.700604</v>
      </c>
      <c r="E46" s="82">
        <v>129.321753</v>
      </c>
    </row>
    <row r="47" spans="1:5" ht="18" customHeight="1">
      <c r="A47" s="83">
        <v>20129</v>
      </c>
      <c r="B47" s="84" t="s">
        <v>75</v>
      </c>
      <c r="C47" s="82">
        <f>C48+C49+C50</f>
        <v>1113.2913169999999</v>
      </c>
      <c r="D47" s="82">
        <f>D48+D49+D50</f>
        <v>1113.2913169999999</v>
      </c>
      <c r="E47" s="82">
        <f>E48+E49+E50</f>
        <v>622.97044299999993</v>
      </c>
    </row>
    <row r="48" spans="1:5" ht="18" customHeight="1">
      <c r="A48" s="83">
        <v>2012901</v>
      </c>
      <c r="B48" s="84" t="s">
        <v>48</v>
      </c>
      <c r="C48" s="82">
        <v>813.13535999999999</v>
      </c>
      <c r="D48" s="82">
        <v>813.13535999999999</v>
      </c>
      <c r="E48" s="82">
        <v>449.899991</v>
      </c>
    </row>
    <row r="49" spans="1:5" ht="18" customHeight="1">
      <c r="A49" s="83">
        <v>2012950</v>
      </c>
      <c r="B49" s="84" t="s">
        <v>54</v>
      </c>
      <c r="C49" s="82">
        <v>274.73327399999999</v>
      </c>
      <c r="D49" s="82">
        <v>274.73327399999999</v>
      </c>
      <c r="E49" s="82">
        <v>152.19605999999999</v>
      </c>
    </row>
    <row r="50" spans="1:5" ht="18" customHeight="1">
      <c r="A50" s="83">
        <v>2012999</v>
      </c>
      <c r="B50" s="84" t="s">
        <v>76</v>
      </c>
      <c r="C50" s="82">
        <v>25.422682999999999</v>
      </c>
      <c r="D50" s="82">
        <v>25.422682999999999</v>
      </c>
      <c r="E50" s="82">
        <v>20.874392</v>
      </c>
    </row>
    <row r="51" spans="1:5" ht="18" customHeight="1">
      <c r="A51" s="83">
        <v>20131</v>
      </c>
      <c r="B51" s="84" t="s">
        <v>77</v>
      </c>
      <c r="C51" s="82">
        <f>C52+C53+C54</f>
        <v>4539.6340920000002</v>
      </c>
      <c r="D51" s="82">
        <f>D52+D53+D54</f>
        <v>4539.6340920000002</v>
      </c>
      <c r="E51" s="82">
        <f>E52+E53+E54</f>
        <v>2158.1411079999998</v>
      </c>
    </row>
    <row r="52" spans="1:5" ht="18" customHeight="1">
      <c r="A52" s="83">
        <v>2013101</v>
      </c>
      <c r="B52" s="84" t="s">
        <v>48</v>
      </c>
      <c r="C52" s="82">
        <v>3285.529657</v>
      </c>
      <c r="D52" s="82">
        <v>3285.529657</v>
      </c>
      <c r="E52" s="82">
        <v>1749.6900889999999</v>
      </c>
    </row>
    <row r="53" spans="1:5" ht="18" customHeight="1">
      <c r="A53" s="83">
        <v>2013105</v>
      </c>
      <c r="B53" s="84" t="s">
        <v>78</v>
      </c>
      <c r="C53" s="82">
        <v>505.22792399999997</v>
      </c>
      <c r="D53" s="82">
        <v>505.22792399999997</v>
      </c>
      <c r="E53" s="82"/>
    </row>
    <row r="54" spans="1:5" ht="18" customHeight="1">
      <c r="A54" s="83">
        <v>2013150</v>
      </c>
      <c r="B54" s="84" t="s">
        <v>54</v>
      </c>
      <c r="C54" s="82">
        <v>748.87651100000005</v>
      </c>
      <c r="D54" s="82">
        <v>748.87651100000005</v>
      </c>
      <c r="E54" s="82">
        <v>408.45101899999997</v>
      </c>
    </row>
    <row r="55" spans="1:5" ht="18" customHeight="1">
      <c r="A55" s="83">
        <v>20132</v>
      </c>
      <c r="B55" s="84" t="s">
        <v>79</v>
      </c>
      <c r="C55" s="82">
        <f>C56+C57+C58</f>
        <v>1380.8228489999999</v>
      </c>
      <c r="D55" s="82">
        <f>D56+D57+D58</f>
        <v>1380.8228489999999</v>
      </c>
      <c r="E55" s="82">
        <f>E56+E57+E58</f>
        <v>724.2280639999999</v>
      </c>
    </row>
    <row r="56" spans="1:5" ht="18" customHeight="1">
      <c r="A56" s="83">
        <v>2013201</v>
      </c>
      <c r="B56" s="84" t="s">
        <v>48</v>
      </c>
      <c r="C56" s="82">
        <v>1054.749587</v>
      </c>
      <c r="D56" s="82">
        <v>1054.749587</v>
      </c>
      <c r="E56" s="82">
        <v>625.98641499999997</v>
      </c>
    </row>
    <row r="57" spans="1:5" ht="18" customHeight="1">
      <c r="A57" s="83">
        <v>2013250</v>
      </c>
      <c r="B57" s="84" t="s">
        <v>54</v>
      </c>
      <c r="C57" s="82">
        <v>86.537019999999998</v>
      </c>
      <c r="D57" s="82">
        <v>86.537019999999998</v>
      </c>
      <c r="E57" s="82">
        <v>98.241648999999995</v>
      </c>
    </row>
    <row r="58" spans="1:5" ht="18" customHeight="1">
      <c r="A58" s="83">
        <v>2013299</v>
      </c>
      <c r="B58" s="84" t="s">
        <v>80</v>
      </c>
      <c r="C58" s="82">
        <v>239.53624199999999</v>
      </c>
      <c r="D58" s="82">
        <v>239.53624199999999</v>
      </c>
      <c r="E58" s="82"/>
    </row>
    <row r="59" spans="1:5" ht="18" customHeight="1">
      <c r="A59" s="83">
        <v>20133</v>
      </c>
      <c r="B59" s="84" t="s">
        <v>81</v>
      </c>
      <c r="C59" s="82">
        <f>C60</f>
        <v>759.40047500000003</v>
      </c>
      <c r="D59" s="82">
        <f>D60</f>
        <v>759.40047500000003</v>
      </c>
      <c r="E59" s="82">
        <f>E60</f>
        <v>257.014792</v>
      </c>
    </row>
    <row r="60" spans="1:5" ht="18" customHeight="1">
      <c r="A60" s="83">
        <v>2013301</v>
      </c>
      <c r="B60" s="84" t="s">
        <v>48</v>
      </c>
      <c r="C60" s="82">
        <v>759.40047500000003</v>
      </c>
      <c r="D60" s="82">
        <v>759.40047500000003</v>
      </c>
      <c r="E60" s="82">
        <v>257.014792</v>
      </c>
    </row>
    <row r="61" spans="1:5" ht="18" customHeight="1">
      <c r="A61" s="83">
        <v>20134</v>
      </c>
      <c r="B61" s="84" t="s">
        <v>82</v>
      </c>
      <c r="C61" s="82">
        <f>C62+C63+C64</f>
        <v>462.68531999999999</v>
      </c>
      <c r="D61" s="82">
        <f>D62+D63+D64</f>
        <v>462.68531999999999</v>
      </c>
      <c r="E61" s="82">
        <f>E62+E63+E64</f>
        <v>245.57109299999999</v>
      </c>
    </row>
    <row r="62" spans="1:5" ht="18" customHeight="1">
      <c r="A62" s="83">
        <v>2013401</v>
      </c>
      <c r="B62" s="84" t="s">
        <v>48</v>
      </c>
      <c r="C62" s="82">
        <v>436.12313799999998</v>
      </c>
      <c r="D62" s="82">
        <v>436.12313799999998</v>
      </c>
      <c r="E62" s="82">
        <v>244.07109299999999</v>
      </c>
    </row>
    <row r="63" spans="1:5" ht="18" customHeight="1">
      <c r="A63" s="83">
        <v>2013405</v>
      </c>
      <c r="B63" s="84" t="s">
        <v>83</v>
      </c>
      <c r="C63" s="82"/>
      <c r="D63" s="82"/>
      <c r="E63" s="82">
        <v>1.5</v>
      </c>
    </row>
    <row r="64" spans="1:5" ht="18" customHeight="1">
      <c r="A64" s="83">
        <v>2013499</v>
      </c>
      <c r="B64" s="84" t="s">
        <v>84</v>
      </c>
      <c r="C64" s="82">
        <v>26.562182</v>
      </c>
      <c r="D64" s="82">
        <v>26.562182</v>
      </c>
      <c r="E64" s="82"/>
    </row>
    <row r="65" spans="1:5" ht="18" customHeight="1">
      <c r="A65" s="83">
        <v>20137</v>
      </c>
      <c r="B65" s="84" t="s">
        <v>85</v>
      </c>
      <c r="C65" s="82">
        <f>C66</f>
        <v>69.607500000000002</v>
      </c>
      <c r="D65" s="82">
        <f>D66</f>
        <v>69.607500000000002</v>
      </c>
      <c r="E65" s="82"/>
    </row>
    <row r="66" spans="1:5" ht="18" customHeight="1">
      <c r="A66" s="83">
        <v>2013701</v>
      </c>
      <c r="B66" s="84" t="s">
        <v>48</v>
      </c>
      <c r="C66" s="82">
        <v>69.607500000000002</v>
      </c>
      <c r="D66" s="82">
        <v>69.607500000000002</v>
      </c>
      <c r="E66" s="82"/>
    </row>
    <row r="67" spans="1:5" ht="18" customHeight="1">
      <c r="A67" s="83">
        <v>20138</v>
      </c>
      <c r="B67" s="84" t="s">
        <v>86</v>
      </c>
      <c r="C67" s="82">
        <f>SUM(C68:C76)</f>
        <v>6008.3297989999992</v>
      </c>
      <c r="D67" s="82">
        <f>SUM(D68:D76)</f>
        <v>6008.3297989999992</v>
      </c>
      <c r="E67" s="82">
        <f>SUM(E68:E76)</f>
        <v>3647.3951630000001</v>
      </c>
    </row>
    <row r="68" spans="1:5" ht="18" customHeight="1">
      <c r="A68" s="83">
        <v>2013801</v>
      </c>
      <c r="B68" s="84" t="s">
        <v>48</v>
      </c>
      <c r="C68" s="82">
        <v>4952.2201249999998</v>
      </c>
      <c r="D68" s="82">
        <v>4952.2201249999998</v>
      </c>
      <c r="E68" s="82">
        <v>3067.9288750000001</v>
      </c>
    </row>
    <row r="69" spans="1:5" ht="18" customHeight="1">
      <c r="A69" s="83">
        <v>2013802</v>
      </c>
      <c r="B69" s="84" t="s">
        <v>87</v>
      </c>
      <c r="C69" s="82">
        <v>67.332921999999996</v>
      </c>
      <c r="D69" s="82">
        <v>67.332921999999996</v>
      </c>
      <c r="E69" s="82"/>
    </row>
    <row r="70" spans="1:5" ht="18" customHeight="1">
      <c r="A70" s="83">
        <v>2013803</v>
      </c>
      <c r="B70" s="84" t="s">
        <v>53</v>
      </c>
      <c r="C70" s="82">
        <v>105.514455</v>
      </c>
      <c r="D70" s="82">
        <v>105.514455</v>
      </c>
      <c r="E70" s="82">
        <v>115</v>
      </c>
    </row>
    <row r="71" spans="1:5" ht="18" customHeight="1">
      <c r="A71" s="83">
        <v>2013804</v>
      </c>
      <c r="B71" s="84" t="s">
        <v>88</v>
      </c>
      <c r="C71" s="82">
        <v>0.65</v>
      </c>
      <c r="D71" s="82">
        <v>0.65</v>
      </c>
      <c r="E71" s="82"/>
    </row>
    <row r="72" spans="1:5" ht="18" customHeight="1">
      <c r="A72" s="83">
        <v>2013810</v>
      </c>
      <c r="B72" s="84" t="s">
        <v>89</v>
      </c>
      <c r="C72" s="82">
        <v>25</v>
      </c>
      <c r="D72" s="82">
        <v>25</v>
      </c>
      <c r="E72" s="82"/>
    </row>
    <row r="73" spans="1:5" ht="18" customHeight="1">
      <c r="A73" s="83">
        <v>2013812</v>
      </c>
      <c r="B73" s="84" t="s">
        <v>90</v>
      </c>
      <c r="C73" s="82">
        <v>15</v>
      </c>
      <c r="D73" s="82">
        <v>15</v>
      </c>
      <c r="E73" s="82"/>
    </row>
    <row r="74" spans="1:5" ht="18" customHeight="1">
      <c r="A74" s="83">
        <v>2013815</v>
      </c>
      <c r="B74" s="84" t="s">
        <v>91</v>
      </c>
      <c r="C74" s="82">
        <v>5</v>
      </c>
      <c r="D74" s="82">
        <v>5</v>
      </c>
      <c r="E74" s="82"/>
    </row>
    <row r="75" spans="1:5" ht="18" customHeight="1">
      <c r="A75" s="83">
        <v>2013816</v>
      </c>
      <c r="B75" s="84" t="s">
        <v>92</v>
      </c>
      <c r="C75" s="82">
        <v>107.13</v>
      </c>
      <c r="D75" s="82">
        <v>107.13</v>
      </c>
      <c r="E75" s="82"/>
    </row>
    <row r="76" spans="1:5" ht="18" customHeight="1">
      <c r="A76" s="83">
        <v>2013850</v>
      </c>
      <c r="B76" s="84" t="s">
        <v>54</v>
      </c>
      <c r="C76" s="82">
        <v>730.48229700000002</v>
      </c>
      <c r="D76" s="82">
        <v>730.48229700000002</v>
      </c>
      <c r="E76" s="82">
        <v>464.46628800000002</v>
      </c>
    </row>
    <row r="77" spans="1:5" ht="18" customHeight="1">
      <c r="A77" s="83">
        <v>20139</v>
      </c>
      <c r="B77" s="84" t="s">
        <v>93</v>
      </c>
      <c r="C77" s="82">
        <f>C78</f>
        <v>130.404965</v>
      </c>
      <c r="D77" s="82">
        <f>D78</f>
        <v>130.404965</v>
      </c>
      <c r="E77" s="82">
        <f>E78</f>
        <v>233.17428699999999</v>
      </c>
    </row>
    <row r="78" spans="1:5" ht="18" customHeight="1">
      <c r="A78" s="83">
        <v>2013901</v>
      </c>
      <c r="B78" s="84" t="s">
        <v>48</v>
      </c>
      <c r="C78" s="82">
        <v>130.404965</v>
      </c>
      <c r="D78" s="82">
        <v>130.404965</v>
      </c>
      <c r="E78" s="82">
        <v>233.17428699999999</v>
      </c>
    </row>
    <row r="79" spans="1:5" ht="18" customHeight="1">
      <c r="A79" s="83">
        <v>20140</v>
      </c>
      <c r="B79" s="84" t="s">
        <v>94</v>
      </c>
      <c r="C79" s="82">
        <f>C80</f>
        <v>20.9</v>
      </c>
      <c r="D79" s="82">
        <f>D80</f>
        <v>20.9</v>
      </c>
      <c r="E79" s="82">
        <f>E80</f>
        <v>19.600000000000001</v>
      </c>
    </row>
    <row r="80" spans="1:5" ht="18" customHeight="1">
      <c r="A80" s="83">
        <v>2014004</v>
      </c>
      <c r="B80" s="84" t="s">
        <v>95</v>
      </c>
      <c r="C80" s="82">
        <v>20.9</v>
      </c>
      <c r="D80" s="82">
        <v>20.9</v>
      </c>
      <c r="E80" s="82">
        <v>19.600000000000001</v>
      </c>
    </row>
    <row r="81" spans="1:5" ht="18" customHeight="1">
      <c r="A81" s="83">
        <v>20199</v>
      </c>
      <c r="B81" s="84" t="s">
        <v>96</v>
      </c>
      <c r="C81" s="82"/>
      <c r="D81" s="82"/>
      <c r="E81" s="82">
        <f>E82</f>
        <v>26.523648000000001</v>
      </c>
    </row>
    <row r="82" spans="1:5" ht="18" customHeight="1">
      <c r="A82" s="83">
        <v>2019999</v>
      </c>
      <c r="B82" s="84" t="s">
        <v>97</v>
      </c>
      <c r="C82" s="82"/>
      <c r="D82" s="82"/>
      <c r="E82" s="82">
        <v>26.523648000000001</v>
      </c>
    </row>
    <row r="83" spans="1:5" ht="18" customHeight="1">
      <c r="A83" s="83">
        <v>203</v>
      </c>
      <c r="B83" s="84" t="s">
        <v>98</v>
      </c>
      <c r="C83" s="82">
        <f>C84+C88</f>
        <v>231.42</v>
      </c>
      <c r="D83" s="82">
        <f>D84+D88</f>
        <v>231.42</v>
      </c>
      <c r="E83" s="82">
        <f>E84+E88</f>
        <v>254</v>
      </c>
    </row>
    <row r="84" spans="1:5" ht="18" customHeight="1">
      <c r="A84" s="83">
        <v>20306</v>
      </c>
      <c r="B84" s="84" t="s">
        <v>99</v>
      </c>
      <c r="C84" s="82">
        <f>SUM(C85:C87)</f>
        <v>171.42</v>
      </c>
      <c r="D84" s="82">
        <f>SUM(D85:D87)</f>
        <v>171.42</v>
      </c>
      <c r="E84" s="82">
        <f>SUM(E85:E87)</f>
        <v>254</v>
      </c>
    </row>
    <row r="85" spans="1:5" ht="18" customHeight="1">
      <c r="A85" s="83">
        <v>2030601</v>
      </c>
      <c r="B85" s="84" t="s">
        <v>100</v>
      </c>
      <c r="C85" s="82">
        <v>40</v>
      </c>
      <c r="D85" s="82">
        <v>40</v>
      </c>
      <c r="E85" s="82"/>
    </row>
    <row r="86" spans="1:5" ht="18" customHeight="1">
      <c r="A86" s="83">
        <v>2030603</v>
      </c>
      <c r="B86" s="84" t="s">
        <v>101</v>
      </c>
      <c r="C86" s="82"/>
      <c r="D86" s="82"/>
      <c r="E86" s="82">
        <v>192</v>
      </c>
    </row>
    <row r="87" spans="1:5" ht="18" customHeight="1">
      <c r="A87" s="83">
        <v>2030607</v>
      </c>
      <c r="B87" s="84" t="s">
        <v>102</v>
      </c>
      <c r="C87" s="82">
        <v>131.41999999999999</v>
      </c>
      <c r="D87" s="82">
        <v>131.41999999999999</v>
      </c>
      <c r="E87" s="82">
        <v>62</v>
      </c>
    </row>
    <row r="88" spans="1:5" ht="18" customHeight="1">
      <c r="A88" s="83">
        <v>20399</v>
      </c>
      <c r="B88" s="84" t="s">
        <v>103</v>
      </c>
      <c r="C88" s="82">
        <f>C89</f>
        <v>60</v>
      </c>
      <c r="D88" s="82">
        <f>D89</f>
        <v>60</v>
      </c>
      <c r="E88" s="82"/>
    </row>
    <row r="89" spans="1:5" ht="18" customHeight="1">
      <c r="A89" s="83">
        <v>2039999</v>
      </c>
      <c r="B89" s="84" t="s">
        <v>104</v>
      </c>
      <c r="C89" s="82">
        <v>60</v>
      </c>
      <c r="D89" s="82">
        <v>60</v>
      </c>
      <c r="E89" s="82"/>
    </row>
    <row r="90" spans="1:5" ht="18" customHeight="1">
      <c r="A90" s="83">
        <v>204</v>
      </c>
      <c r="B90" s="84" t="s">
        <v>105</v>
      </c>
      <c r="C90" s="82">
        <f>C91+C94</f>
        <v>45141.865921000004</v>
      </c>
      <c r="D90" s="82">
        <f>D91+D94</f>
        <v>43378.811611000005</v>
      </c>
      <c r="E90" s="82">
        <f>E91+E94</f>
        <v>27129.699197999998</v>
      </c>
    </row>
    <row r="91" spans="1:5" ht="18" customHeight="1">
      <c r="A91" s="83">
        <v>20402</v>
      </c>
      <c r="B91" s="84" t="s">
        <v>106</v>
      </c>
      <c r="C91" s="82">
        <f>C92+C93</f>
        <v>42333.364474000002</v>
      </c>
      <c r="D91" s="82">
        <f>D92+D93</f>
        <v>40570.310164000002</v>
      </c>
      <c r="E91" s="82">
        <f>E92+E93</f>
        <v>25374.993173999999</v>
      </c>
    </row>
    <row r="92" spans="1:5" ht="18" customHeight="1">
      <c r="A92" s="83">
        <v>2040201</v>
      </c>
      <c r="B92" s="84" t="s">
        <v>48</v>
      </c>
      <c r="C92" s="82">
        <f>40461.306589+13781-5349.94569-6668</f>
        <v>42224.360898999999</v>
      </c>
      <c r="D92" s="82">
        <v>40461.306589</v>
      </c>
      <c r="E92" s="82">
        <v>24841.496773999999</v>
      </c>
    </row>
    <row r="93" spans="1:5" ht="18" customHeight="1">
      <c r="A93" s="83">
        <v>2040299</v>
      </c>
      <c r="B93" s="84" t="s">
        <v>107</v>
      </c>
      <c r="C93" s="82">
        <v>109.003575</v>
      </c>
      <c r="D93" s="82">
        <v>109.003575</v>
      </c>
      <c r="E93" s="82">
        <v>533.49639999999999</v>
      </c>
    </row>
    <row r="94" spans="1:5" ht="18" customHeight="1">
      <c r="A94" s="83">
        <v>20406</v>
      </c>
      <c r="B94" s="84" t="s">
        <v>108</v>
      </c>
      <c r="C94" s="82">
        <f>C95+C96</f>
        <v>2808.5014470000001</v>
      </c>
      <c r="D94" s="82">
        <f>D95+D96</f>
        <v>2808.5014470000001</v>
      </c>
      <c r="E94" s="82">
        <f>E95+E96</f>
        <v>1754.7060240000001</v>
      </c>
    </row>
    <row r="95" spans="1:5" ht="18" customHeight="1">
      <c r="A95" s="83">
        <v>2040601</v>
      </c>
      <c r="B95" s="84" t="s">
        <v>48</v>
      </c>
      <c r="C95" s="82">
        <v>2697.5014470000001</v>
      </c>
      <c r="D95" s="82">
        <v>2697.5014470000001</v>
      </c>
      <c r="E95" s="82">
        <v>1700.7060240000001</v>
      </c>
    </row>
    <row r="96" spans="1:5" ht="18" customHeight="1">
      <c r="A96" s="83">
        <v>2040604</v>
      </c>
      <c r="B96" s="84" t="s">
        <v>109</v>
      </c>
      <c r="C96" s="82">
        <v>111</v>
      </c>
      <c r="D96" s="82">
        <v>111</v>
      </c>
      <c r="E96" s="82">
        <v>54</v>
      </c>
    </row>
    <row r="97" spans="1:5" ht="18" customHeight="1">
      <c r="A97" s="83">
        <v>205</v>
      </c>
      <c r="B97" s="84" t="s">
        <v>110</v>
      </c>
      <c r="C97" s="82">
        <f>C98+C100+C106+C108+C110+C112+C115</f>
        <v>130662.64204600002</v>
      </c>
      <c r="D97" s="82">
        <f>D98+D100+D106+D108+D110+D112+D115</f>
        <v>130662.64204600002</v>
      </c>
      <c r="E97" s="82">
        <f>E98+E100+E106+E108+E110+E112+E115</f>
        <v>130730.18648899999</v>
      </c>
    </row>
    <row r="98" spans="1:5" ht="18" customHeight="1">
      <c r="A98" s="83">
        <v>20501</v>
      </c>
      <c r="B98" s="84" t="s">
        <v>111</v>
      </c>
      <c r="C98" s="82">
        <f>C99</f>
        <v>550.69994099999997</v>
      </c>
      <c r="D98" s="82">
        <f>D99</f>
        <v>550.69994099999997</v>
      </c>
      <c r="E98" s="82">
        <f>E99</f>
        <v>564.08109400000001</v>
      </c>
    </row>
    <row r="99" spans="1:5" ht="18" customHeight="1">
      <c r="A99" s="83">
        <v>2050101</v>
      </c>
      <c r="B99" s="84" t="s">
        <v>48</v>
      </c>
      <c r="C99" s="82">
        <v>550.69994099999997</v>
      </c>
      <c r="D99" s="82">
        <v>550.69994099999997</v>
      </c>
      <c r="E99" s="82">
        <v>564.08109400000001</v>
      </c>
    </row>
    <row r="100" spans="1:5" ht="18" customHeight="1">
      <c r="A100" s="83">
        <v>20502</v>
      </c>
      <c r="B100" s="84" t="s">
        <v>112</v>
      </c>
      <c r="C100" s="82">
        <f>SUM(C101:C105)</f>
        <v>121018.98203300001</v>
      </c>
      <c r="D100" s="82">
        <f>SUM(D101:D105)</f>
        <v>121018.98203300001</v>
      </c>
      <c r="E100" s="82">
        <f>SUM(E101:E105)</f>
        <v>114030.060422</v>
      </c>
    </row>
    <row r="101" spans="1:5" ht="18" customHeight="1">
      <c r="A101" s="83">
        <v>2050201</v>
      </c>
      <c r="B101" s="84" t="s">
        <v>113</v>
      </c>
      <c r="C101" s="82">
        <v>13467.385807000001</v>
      </c>
      <c r="D101" s="82">
        <v>13467.385807000001</v>
      </c>
      <c r="E101" s="82">
        <v>11773.041585999999</v>
      </c>
    </row>
    <row r="102" spans="1:5" ht="18" customHeight="1">
      <c r="A102" s="83">
        <v>2050202</v>
      </c>
      <c r="B102" s="84" t="s">
        <v>114</v>
      </c>
      <c r="C102" s="82">
        <v>51385.987392000003</v>
      </c>
      <c r="D102" s="82">
        <v>51385.987392000003</v>
      </c>
      <c r="E102" s="82">
        <v>46405.693697000002</v>
      </c>
    </row>
    <row r="103" spans="1:5" ht="18" customHeight="1">
      <c r="A103" s="83">
        <v>2050203</v>
      </c>
      <c r="B103" s="84" t="s">
        <v>115</v>
      </c>
      <c r="C103" s="82">
        <v>33249.358962999999</v>
      </c>
      <c r="D103" s="82">
        <v>33249.358962999999</v>
      </c>
      <c r="E103" s="82">
        <v>31344.195668</v>
      </c>
    </row>
    <row r="104" spans="1:5" ht="18" customHeight="1">
      <c r="A104" s="83">
        <v>2050204</v>
      </c>
      <c r="B104" s="84" t="s">
        <v>116</v>
      </c>
      <c r="C104" s="82">
        <v>19650.666122999999</v>
      </c>
      <c r="D104" s="82">
        <v>19650.666122999999</v>
      </c>
      <c r="E104" s="82">
        <v>16952.972071</v>
      </c>
    </row>
    <row r="105" spans="1:5" ht="18" customHeight="1">
      <c r="A105" s="83">
        <v>2050299</v>
      </c>
      <c r="B105" s="84" t="s">
        <v>117</v>
      </c>
      <c r="C105" s="82">
        <v>3265.583748</v>
      </c>
      <c r="D105" s="82">
        <v>3265.583748</v>
      </c>
      <c r="E105" s="82">
        <v>7554.1574000000001</v>
      </c>
    </row>
    <row r="106" spans="1:5" ht="18" customHeight="1">
      <c r="A106" s="83">
        <v>20503</v>
      </c>
      <c r="B106" s="84" t="s">
        <v>118</v>
      </c>
      <c r="C106" s="82">
        <f>C107</f>
        <v>2753.5924639999998</v>
      </c>
      <c r="D106" s="82">
        <f>D107</f>
        <v>2753.5924639999998</v>
      </c>
      <c r="E106" s="82">
        <f>E107</f>
        <v>2632.3941300000001</v>
      </c>
    </row>
    <row r="107" spans="1:5" ht="18" customHeight="1">
      <c r="A107" s="83">
        <v>2050302</v>
      </c>
      <c r="B107" s="84" t="s">
        <v>119</v>
      </c>
      <c r="C107" s="82">
        <v>2753.5924639999998</v>
      </c>
      <c r="D107" s="82">
        <v>2753.5924639999998</v>
      </c>
      <c r="E107" s="82">
        <v>2632.3941300000001</v>
      </c>
    </row>
    <row r="108" spans="1:5" ht="18" customHeight="1">
      <c r="A108" s="83">
        <v>20504</v>
      </c>
      <c r="B108" s="84" t="s">
        <v>120</v>
      </c>
      <c r="C108" s="82">
        <f>C109</f>
        <v>828.00002700000005</v>
      </c>
      <c r="D108" s="82">
        <f>D109</f>
        <v>828.00002700000005</v>
      </c>
      <c r="E108" s="82">
        <f>E109</f>
        <v>835.38543400000003</v>
      </c>
    </row>
    <row r="109" spans="1:5" ht="18" customHeight="1">
      <c r="A109" s="83">
        <v>2050401</v>
      </c>
      <c r="B109" s="84" t="s">
        <v>121</v>
      </c>
      <c r="C109" s="82">
        <v>828.00002700000005</v>
      </c>
      <c r="D109" s="82">
        <v>828.00002700000005</v>
      </c>
      <c r="E109" s="82">
        <v>835.38543400000003</v>
      </c>
    </row>
    <row r="110" spans="1:5" ht="18" customHeight="1">
      <c r="A110" s="83">
        <v>20507</v>
      </c>
      <c r="B110" s="84" t="s">
        <v>122</v>
      </c>
      <c r="C110" s="82">
        <f>C111</f>
        <v>937.668992</v>
      </c>
      <c r="D110" s="82">
        <f>D111</f>
        <v>937.668992</v>
      </c>
      <c r="E110" s="82">
        <f>E111</f>
        <v>942.50248399999998</v>
      </c>
    </row>
    <row r="111" spans="1:5" ht="18" customHeight="1">
      <c r="A111" s="83">
        <v>2050701</v>
      </c>
      <c r="B111" s="84" t="s">
        <v>123</v>
      </c>
      <c r="C111" s="82">
        <v>937.668992</v>
      </c>
      <c r="D111" s="82">
        <v>937.668992</v>
      </c>
      <c r="E111" s="82">
        <v>942.50248399999998</v>
      </c>
    </row>
    <row r="112" spans="1:5" ht="18" customHeight="1">
      <c r="A112" s="83">
        <v>20508</v>
      </c>
      <c r="B112" s="84" t="s">
        <v>124</v>
      </c>
      <c r="C112" s="82">
        <f>C113+C114</f>
        <v>990.78527499999996</v>
      </c>
      <c r="D112" s="82">
        <f>D113+D114</f>
        <v>990.78527499999996</v>
      </c>
      <c r="E112" s="82">
        <f>E113+E114</f>
        <v>714.43954899999994</v>
      </c>
    </row>
    <row r="113" spans="1:5" ht="18" customHeight="1">
      <c r="A113" s="83">
        <v>2050802</v>
      </c>
      <c r="B113" s="84" t="s">
        <v>125</v>
      </c>
      <c r="C113" s="82">
        <v>820.06677000000002</v>
      </c>
      <c r="D113" s="82">
        <v>820.06677000000002</v>
      </c>
      <c r="E113" s="82">
        <v>534.73565199999996</v>
      </c>
    </row>
    <row r="114" spans="1:5" ht="18" customHeight="1">
      <c r="A114" s="83">
        <v>2050899</v>
      </c>
      <c r="B114" s="84" t="s">
        <v>126</v>
      </c>
      <c r="C114" s="82">
        <v>170.71850499999999</v>
      </c>
      <c r="D114" s="82">
        <v>170.71850499999999</v>
      </c>
      <c r="E114" s="82">
        <v>179.70389700000001</v>
      </c>
    </row>
    <row r="115" spans="1:5" ht="18" customHeight="1">
      <c r="A115" s="83">
        <v>20599</v>
      </c>
      <c r="B115" s="84" t="s">
        <v>127</v>
      </c>
      <c r="C115" s="82">
        <f>C116</f>
        <v>3582.9133139999999</v>
      </c>
      <c r="D115" s="82">
        <f>D116</f>
        <v>3582.9133139999999</v>
      </c>
      <c r="E115" s="82">
        <f>E116</f>
        <v>11011.323376</v>
      </c>
    </row>
    <row r="116" spans="1:5" ht="18" customHeight="1">
      <c r="A116" s="83">
        <v>2059999</v>
      </c>
      <c r="B116" s="84" t="s">
        <v>128</v>
      </c>
      <c r="C116" s="82">
        <v>3582.9133139999999</v>
      </c>
      <c r="D116" s="82">
        <v>3582.9133139999999</v>
      </c>
      <c r="E116" s="82">
        <v>11011.323376</v>
      </c>
    </row>
    <row r="117" spans="1:5" ht="18" customHeight="1">
      <c r="A117" s="83">
        <v>206</v>
      </c>
      <c r="B117" s="84" t="s">
        <v>129</v>
      </c>
      <c r="C117" s="82">
        <f>C118+C121+C123+C125</f>
        <v>1994.5827629999999</v>
      </c>
      <c r="D117" s="82">
        <f>D118+D121+D123+D125</f>
        <v>1994.5827629999999</v>
      </c>
      <c r="E117" s="82">
        <f>E118+E121+E123+E125</f>
        <v>784.82683999999995</v>
      </c>
    </row>
    <row r="118" spans="1:5" ht="18" customHeight="1">
      <c r="A118" s="83">
        <v>20601</v>
      </c>
      <c r="B118" s="84" t="s">
        <v>130</v>
      </c>
      <c r="C118" s="82">
        <f>C119+C120</f>
        <v>418.12731700000001</v>
      </c>
      <c r="D118" s="82">
        <f>D119+D120</f>
        <v>418.12731700000001</v>
      </c>
      <c r="E118" s="82">
        <f>E119+E120</f>
        <v>252.96883399999999</v>
      </c>
    </row>
    <row r="119" spans="1:5" ht="18" customHeight="1">
      <c r="A119" s="83">
        <v>2060101</v>
      </c>
      <c r="B119" s="84" t="s">
        <v>48</v>
      </c>
      <c r="C119" s="82">
        <v>418.12731700000001</v>
      </c>
      <c r="D119" s="82">
        <v>418.12731700000001</v>
      </c>
      <c r="E119" s="82">
        <v>246.180072</v>
      </c>
    </row>
    <row r="120" spans="1:5" ht="18" customHeight="1">
      <c r="A120" s="83">
        <v>2060103</v>
      </c>
      <c r="B120" s="84" t="s">
        <v>53</v>
      </c>
      <c r="C120" s="82"/>
      <c r="D120" s="82"/>
      <c r="E120" s="82">
        <v>6.7887620000000002</v>
      </c>
    </row>
    <row r="121" spans="1:5" ht="18" customHeight="1">
      <c r="A121" s="83">
        <v>20604</v>
      </c>
      <c r="B121" s="84" t="s">
        <v>131</v>
      </c>
      <c r="C121" s="82">
        <f>C122</f>
        <v>1267.74235</v>
      </c>
      <c r="D121" s="82">
        <f>D122</f>
        <v>1267.74235</v>
      </c>
      <c r="E121" s="82">
        <f>E122</f>
        <v>371.79</v>
      </c>
    </row>
    <row r="122" spans="1:5" ht="18" customHeight="1">
      <c r="A122" s="83">
        <v>2060499</v>
      </c>
      <c r="B122" s="84" t="s">
        <v>132</v>
      </c>
      <c r="C122" s="82">
        <v>1267.74235</v>
      </c>
      <c r="D122" s="82">
        <v>1267.74235</v>
      </c>
      <c r="E122" s="82">
        <v>371.79</v>
      </c>
    </row>
    <row r="123" spans="1:5" ht="18" customHeight="1">
      <c r="A123" s="83">
        <v>20607</v>
      </c>
      <c r="B123" s="84" t="s">
        <v>133</v>
      </c>
      <c r="C123" s="82">
        <f>C124</f>
        <v>291.64345400000002</v>
      </c>
      <c r="D123" s="82">
        <f>D124</f>
        <v>291.64345400000002</v>
      </c>
      <c r="E123" s="82">
        <f>E124</f>
        <v>160.068006</v>
      </c>
    </row>
    <row r="124" spans="1:5" ht="18" customHeight="1">
      <c r="A124" s="83">
        <v>2060701</v>
      </c>
      <c r="B124" s="84" t="s">
        <v>134</v>
      </c>
      <c r="C124" s="82">
        <v>291.64345400000002</v>
      </c>
      <c r="D124" s="82">
        <v>291.64345400000002</v>
      </c>
      <c r="E124" s="82">
        <v>160.068006</v>
      </c>
    </row>
    <row r="125" spans="1:5" ht="18" customHeight="1">
      <c r="A125" s="83">
        <v>20608</v>
      </c>
      <c r="B125" s="84" t="s">
        <v>135</v>
      </c>
      <c r="C125" s="82">
        <f>C126</f>
        <v>17.069642000000002</v>
      </c>
      <c r="D125" s="82">
        <f>D126</f>
        <v>17.069642000000002</v>
      </c>
      <c r="E125" s="82"/>
    </row>
    <row r="126" spans="1:5" ht="18" customHeight="1">
      <c r="A126" s="83">
        <v>2060899</v>
      </c>
      <c r="B126" s="84" t="s">
        <v>136</v>
      </c>
      <c r="C126" s="82">
        <v>17.069642000000002</v>
      </c>
      <c r="D126" s="82">
        <v>17.069642000000002</v>
      </c>
      <c r="E126" s="82"/>
    </row>
    <row r="127" spans="1:5" ht="18" customHeight="1">
      <c r="A127" s="83">
        <v>207</v>
      </c>
      <c r="B127" s="84" t="s">
        <v>137</v>
      </c>
      <c r="C127" s="82">
        <f>C128+C134+C136+C140</f>
        <v>4402.5403289999995</v>
      </c>
      <c r="D127" s="82">
        <f>D128+D134+D136+D140</f>
        <v>4402.5403289999995</v>
      </c>
      <c r="E127" s="82">
        <f>E128+E134+E136+E140</f>
        <v>3373.745156</v>
      </c>
    </row>
    <row r="128" spans="1:5" ht="18" customHeight="1">
      <c r="A128" s="83">
        <v>20701</v>
      </c>
      <c r="B128" s="84" t="s">
        <v>138</v>
      </c>
      <c r="C128" s="82">
        <f>SUM(C129:C133)</f>
        <v>2302.2152809999998</v>
      </c>
      <c r="D128" s="82">
        <f>SUM(D129:D133)</f>
        <v>2302.2152809999998</v>
      </c>
      <c r="E128" s="82">
        <f>SUM(E129:E133)</f>
        <v>2066.3561549999999</v>
      </c>
    </row>
    <row r="129" spans="1:5" ht="18" customHeight="1">
      <c r="A129" s="83">
        <v>2070101</v>
      </c>
      <c r="B129" s="84" t="s">
        <v>48</v>
      </c>
      <c r="C129" s="82">
        <v>562.29414699999995</v>
      </c>
      <c r="D129" s="82">
        <v>562.29414699999995</v>
      </c>
      <c r="E129" s="82">
        <v>380.51024999999998</v>
      </c>
    </row>
    <row r="130" spans="1:5" ht="18" customHeight="1">
      <c r="A130" s="83">
        <v>2070104</v>
      </c>
      <c r="B130" s="84" t="s">
        <v>139</v>
      </c>
      <c r="C130" s="82">
        <v>249.27681999999999</v>
      </c>
      <c r="D130" s="82">
        <v>249.27681999999999</v>
      </c>
      <c r="E130" s="82">
        <v>170.739125</v>
      </c>
    </row>
    <row r="131" spans="1:5" ht="18" customHeight="1">
      <c r="A131" s="83">
        <v>2070109</v>
      </c>
      <c r="B131" s="84" t="s">
        <v>140</v>
      </c>
      <c r="C131" s="82">
        <v>1226.84295</v>
      </c>
      <c r="D131" s="82">
        <v>1226.84295</v>
      </c>
      <c r="E131" s="82">
        <v>1420.7172169999999</v>
      </c>
    </row>
    <row r="132" spans="1:5" ht="18" customHeight="1">
      <c r="A132" s="83">
        <v>2070112</v>
      </c>
      <c r="B132" s="84" t="s">
        <v>141</v>
      </c>
      <c r="C132" s="82">
        <v>114.31623</v>
      </c>
      <c r="D132" s="82">
        <v>114.31623</v>
      </c>
      <c r="E132" s="82">
        <v>94.389562999999995</v>
      </c>
    </row>
    <row r="133" spans="1:5" ht="18" customHeight="1">
      <c r="A133" s="83">
        <v>2070199</v>
      </c>
      <c r="B133" s="84" t="s">
        <v>142</v>
      </c>
      <c r="C133" s="82">
        <v>149.48513399999999</v>
      </c>
      <c r="D133" s="82">
        <v>149.48513399999999</v>
      </c>
      <c r="E133" s="82"/>
    </row>
    <row r="134" spans="1:5" ht="18" customHeight="1">
      <c r="A134" s="83">
        <v>20702</v>
      </c>
      <c r="B134" s="84" t="s">
        <v>143</v>
      </c>
      <c r="C134" s="82">
        <f>C135</f>
        <v>7</v>
      </c>
      <c r="D134" s="82">
        <f>D135</f>
        <v>7</v>
      </c>
      <c r="E134" s="82"/>
    </row>
    <row r="135" spans="1:5" ht="18" customHeight="1">
      <c r="A135" s="83">
        <v>2070204</v>
      </c>
      <c r="B135" s="84" t="s">
        <v>144</v>
      </c>
      <c r="C135" s="82">
        <v>7</v>
      </c>
      <c r="D135" s="82">
        <v>7</v>
      </c>
      <c r="E135" s="82"/>
    </row>
    <row r="136" spans="1:5" ht="18" customHeight="1">
      <c r="A136" s="83">
        <v>20703</v>
      </c>
      <c r="B136" s="84" t="s">
        <v>145</v>
      </c>
      <c r="C136" s="82">
        <f>SUM(C137:C139)</f>
        <v>790.68573200000014</v>
      </c>
      <c r="D136" s="82">
        <f>SUM(D137:D139)</f>
        <v>790.68573200000014</v>
      </c>
      <c r="E136" s="82">
        <f>SUM(E137:E139)</f>
        <v>373.40574700000002</v>
      </c>
    </row>
    <row r="137" spans="1:5" ht="18" customHeight="1">
      <c r="A137" s="83">
        <v>2070301</v>
      </c>
      <c r="B137" s="84" t="s">
        <v>48</v>
      </c>
      <c r="C137" s="82">
        <v>447.66301900000002</v>
      </c>
      <c r="D137" s="82">
        <v>447.66301900000002</v>
      </c>
      <c r="E137" s="82">
        <v>149.04288700000001</v>
      </c>
    </row>
    <row r="138" spans="1:5" ht="18" customHeight="1">
      <c r="A138" s="83">
        <v>2070307</v>
      </c>
      <c r="B138" s="84" t="s">
        <v>146</v>
      </c>
      <c r="C138" s="82">
        <v>218.65480600000001</v>
      </c>
      <c r="D138" s="82">
        <v>218.65480600000001</v>
      </c>
      <c r="E138" s="82">
        <v>108.28505699999999</v>
      </c>
    </row>
    <row r="139" spans="1:5" ht="18" customHeight="1">
      <c r="A139" s="83">
        <v>2070308</v>
      </c>
      <c r="B139" s="84" t="s">
        <v>147</v>
      </c>
      <c r="C139" s="82">
        <v>124.367907</v>
      </c>
      <c r="D139" s="82">
        <v>124.367907</v>
      </c>
      <c r="E139" s="82">
        <v>116.077803</v>
      </c>
    </row>
    <row r="140" spans="1:5" ht="18" customHeight="1">
      <c r="A140" s="83">
        <v>20708</v>
      </c>
      <c r="B140" s="84" t="s">
        <v>148</v>
      </c>
      <c r="C140" s="82">
        <f>C141+C142</f>
        <v>1302.639316</v>
      </c>
      <c r="D140" s="82">
        <f>D141+D142</f>
        <v>1302.639316</v>
      </c>
      <c r="E140" s="82">
        <f>E141+E142</f>
        <v>933.98325399999999</v>
      </c>
    </row>
    <row r="141" spans="1:5" ht="18" customHeight="1">
      <c r="A141" s="83">
        <v>2070801</v>
      </c>
      <c r="B141" s="84" t="s">
        <v>48</v>
      </c>
      <c r="C141" s="82">
        <v>14.566412</v>
      </c>
      <c r="D141" s="82">
        <v>14.566412</v>
      </c>
      <c r="E141" s="82">
        <v>6.0998799999999997</v>
      </c>
    </row>
    <row r="142" spans="1:5" ht="18" customHeight="1">
      <c r="A142" s="83">
        <v>2070808</v>
      </c>
      <c r="B142" s="84" t="s">
        <v>149</v>
      </c>
      <c r="C142" s="82">
        <v>1288.0729040000001</v>
      </c>
      <c r="D142" s="82">
        <v>1288.0729040000001</v>
      </c>
      <c r="E142" s="82">
        <v>927.883374</v>
      </c>
    </row>
    <row r="143" spans="1:5" ht="18" customHeight="1">
      <c r="A143" s="83">
        <v>208</v>
      </c>
      <c r="B143" s="84" t="s">
        <v>150</v>
      </c>
      <c r="C143" s="82">
        <f>C144+C151+C155+C161+C167+C176+C183+C188+C194+C196+C199+C202+C205+C208+C211</f>
        <v>124932.873412</v>
      </c>
      <c r="D143" s="82">
        <f>D144+D151+D155+D161+D167+D176+D183+D188+D194+D196+D199+D202+D205+D208+D211</f>
        <v>124933.137412</v>
      </c>
      <c r="E143" s="82">
        <f>E144+E151+E155+E161+E167+E176+E183+E188+E194+E196+E199+E202+E205+E208+E211</f>
        <v>117194.58645699998</v>
      </c>
    </row>
    <row r="144" spans="1:5" ht="18" customHeight="1">
      <c r="A144" s="83">
        <v>20801</v>
      </c>
      <c r="B144" s="84" t="s">
        <v>151</v>
      </c>
      <c r="C144" s="82">
        <f>SUM(C145:C150)</f>
        <v>2697.3280840000002</v>
      </c>
      <c r="D144" s="82">
        <f>SUM(D145:D150)</f>
        <v>2697.3280840000002</v>
      </c>
      <c r="E144" s="82">
        <f>SUM(E145:E150)</f>
        <v>1302.707275</v>
      </c>
    </row>
    <row r="145" spans="1:5" ht="18" customHeight="1">
      <c r="A145" s="83">
        <v>2080101</v>
      </c>
      <c r="B145" s="84" t="s">
        <v>48</v>
      </c>
      <c r="C145" s="82">
        <v>806.90627400000005</v>
      </c>
      <c r="D145" s="82">
        <v>806.90627400000005</v>
      </c>
      <c r="E145" s="82">
        <v>518.18259499999999</v>
      </c>
    </row>
    <row r="146" spans="1:5" ht="18" customHeight="1">
      <c r="A146" s="83">
        <v>2080105</v>
      </c>
      <c r="B146" s="84" t="s">
        <v>152</v>
      </c>
      <c r="C146" s="82">
        <v>82.288234000000003</v>
      </c>
      <c r="D146" s="82">
        <v>82.288234000000003</v>
      </c>
      <c r="E146" s="82">
        <v>60.752488</v>
      </c>
    </row>
    <row r="147" spans="1:5" ht="18" customHeight="1">
      <c r="A147" s="83">
        <v>2080109</v>
      </c>
      <c r="B147" s="84" t="s">
        <v>153</v>
      </c>
      <c r="C147" s="82">
        <v>194.323992</v>
      </c>
      <c r="D147" s="82">
        <v>194.323992</v>
      </c>
      <c r="E147" s="82">
        <v>116.713922</v>
      </c>
    </row>
    <row r="148" spans="1:5" ht="18" customHeight="1">
      <c r="A148" s="83">
        <v>2080111</v>
      </c>
      <c r="B148" s="84" t="s">
        <v>154</v>
      </c>
      <c r="C148" s="82">
        <v>682.291067</v>
      </c>
      <c r="D148" s="82">
        <v>682.291067</v>
      </c>
      <c r="E148" s="82">
        <v>495.39944000000003</v>
      </c>
    </row>
    <row r="149" spans="1:5" ht="18" customHeight="1">
      <c r="A149" s="83">
        <v>2080112</v>
      </c>
      <c r="B149" s="84" t="s">
        <v>155</v>
      </c>
      <c r="C149" s="82">
        <v>170.18770699999999</v>
      </c>
      <c r="D149" s="82">
        <v>170.18770699999999</v>
      </c>
      <c r="E149" s="82">
        <v>111.65882999999999</v>
      </c>
    </row>
    <row r="150" spans="1:5" ht="18" customHeight="1">
      <c r="A150" s="83">
        <v>2080116</v>
      </c>
      <c r="B150" s="84" t="s">
        <v>156</v>
      </c>
      <c r="C150" s="82">
        <v>761.33081000000004</v>
      </c>
      <c r="D150" s="82">
        <v>761.33081000000004</v>
      </c>
      <c r="E150" s="82"/>
    </row>
    <row r="151" spans="1:5" ht="18" customHeight="1">
      <c r="A151" s="83">
        <v>20802</v>
      </c>
      <c r="B151" s="84" t="s">
        <v>157</v>
      </c>
      <c r="C151" s="82">
        <f>SUM(C152:C154)</f>
        <v>1242.827722</v>
      </c>
      <c r="D151" s="82">
        <f>SUM(D152:D154)</f>
        <v>1242.827722</v>
      </c>
      <c r="E151" s="82">
        <f>SUM(E152:E154)</f>
        <v>265.653502</v>
      </c>
    </row>
    <row r="152" spans="1:5" ht="18" customHeight="1">
      <c r="A152" s="83">
        <v>2080201</v>
      </c>
      <c r="B152" s="84" t="s">
        <v>48</v>
      </c>
      <c r="C152" s="82">
        <v>367.37163099999998</v>
      </c>
      <c r="D152" s="82">
        <v>367.37163099999998</v>
      </c>
      <c r="E152" s="82">
        <v>226.30300199999999</v>
      </c>
    </row>
    <row r="153" spans="1:5" ht="18" customHeight="1">
      <c r="A153" s="83">
        <v>2080208</v>
      </c>
      <c r="B153" s="84" t="s">
        <v>158</v>
      </c>
      <c r="C153" s="82">
        <v>562.63368000000003</v>
      </c>
      <c r="D153" s="82">
        <v>562.63368000000003</v>
      </c>
      <c r="E153" s="82"/>
    </row>
    <row r="154" spans="1:5" ht="18" customHeight="1">
      <c r="A154" s="83">
        <v>2080299</v>
      </c>
      <c r="B154" s="84" t="s">
        <v>159</v>
      </c>
      <c r="C154" s="82">
        <v>312.82241099999999</v>
      </c>
      <c r="D154" s="82">
        <v>312.82241099999999</v>
      </c>
      <c r="E154" s="82">
        <f>39.3505</f>
        <v>39.350499999999997</v>
      </c>
    </row>
    <row r="155" spans="1:5" ht="18" customHeight="1">
      <c r="A155" s="83">
        <v>20805</v>
      </c>
      <c r="B155" s="84" t="s">
        <v>160</v>
      </c>
      <c r="C155" s="82">
        <f>SUM(C156:C160)</f>
        <v>47423.823555000003</v>
      </c>
      <c r="D155" s="82">
        <f>SUM(D156:D160)</f>
        <v>47424.087554999998</v>
      </c>
      <c r="E155" s="82">
        <f>SUM(E156:E160)</f>
        <v>62731.903616000003</v>
      </c>
    </row>
    <row r="156" spans="1:5" ht="18" customHeight="1">
      <c r="A156" s="83">
        <v>2080501</v>
      </c>
      <c r="B156" s="84" t="s">
        <v>161</v>
      </c>
      <c r="C156" s="82"/>
      <c r="D156" s="82">
        <v>0.26400000000000001</v>
      </c>
      <c r="E156" s="82"/>
    </row>
    <row r="157" spans="1:5" ht="18" customHeight="1">
      <c r="A157" s="83">
        <v>2080505</v>
      </c>
      <c r="B157" s="84" t="s">
        <v>162</v>
      </c>
      <c r="C157" s="82">
        <v>29859.309674</v>
      </c>
      <c r="D157" s="82">
        <v>29859.309674</v>
      </c>
      <c r="E157" s="82">
        <v>21900.632743999999</v>
      </c>
    </row>
    <row r="158" spans="1:5" ht="18" customHeight="1">
      <c r="A158" s="83">
        <v>2080506</v>
      </c>
      <c r="B158" s="84" t="s">
        <v>163</v>
      </c>
      <c r="C158" s="82">
        <v>14947.793881</v>
      </c>
      <c r="D158" s="82">
        <v>14947.793881</v>
      </c>
      <c r="E158" s="82">
        <v>10950.316371999999</v>
      </c>
    </row>
    <row r="159" spans="1:5" ht="18" customHeight="1">
      <c r="A159" s="83">
        <v>2080507</v>
      </c>
      <c r="B159" s="84" t="s">
        <v>164</v>
      </c>
      <c r="C159" s="82"/>
      <c r="D159" s="82"/>
      <c r="E159" s="82">
        <v>28513.200000000001</v>
      </c>
    </row>
    <row r="160" spans="1:5" ht="18" customHeight="1">
      <c r="A160" s="83">
        <v>2080508</v>
      </c>
      <c r="B160" s="84" t="s">
        <v>165</v>
      </c>
      <c r="C160" s="82">
        <v>2616.7199999999998</v>
      </c>
      <c r="D160" s="82">
        <v>2616.7199999999998</v>
      </c>
      <c r="E160" s="82">
        <v>1367.7545</v>
      </c>
    </row>
    <row r="161" spans="1:5" ht="18" customHeight="1">
      <c r="A161" s="83">
        <v>20807</v>
      </c>
      <c r="B161" s="84" t="s">
        <v>166</v>
      </c>
      <c r="C161" s="82">
        <f>SUM(C162:C166)</f>
        <v>1708.339892</v>
      </c>
      <c r="D161" s="82">
        <f>SUM(D162:D166)</f>
        <v>1708.339892</v>
      </c>
      <c r="E161" s="82">
        <f>SUM(E162:E166)</f>
        <v>1735.6310000000001</v>
      </c>
    </row>
    <row r="162" spans="1:5" ht="18" customHeight="1">
      <c r="A162" s="83">
        <v>2080701</v>
      </c>
      <c r="B162" s="84" t="s">
        <v>167</v>
      </c>
      <c r="C162" s="82">
        <v>242.075684</v>
      </c>
      <c r="D162" s="82">
        <v>242.075684</v>
      </c>
      <c r="E162" s="82"/>
    </row>
    <row r="163" spans="1:5" ht="18" customHeight="1">
      <c r="A163" s="83">
        <v>2080704</v>
      </c>
      <c r="B163" s="84" t="s">
        <v>168</v>
      </c>
      <c r="C163" s="82">
        <v>6.3441200000000002</v>
      </c>
      <c r="D163" s="82">
        <v>6.3441200000000002</v>
      </c>
      <c r="E163" s="82"/>
    </row>
    <row r="164" spans="1:5" ht="18" customHeight="1">
      <c r="A164" s="83">
        <v>2080705</v>
      </c>
      <c r="B164" s="84" t="s">
        <v>169</v>
      </c>
      <c r="C164" s="82">
        <v>63.250329999999998</v>
      </c>
      <c r="D164" s="82">
        <v>63.250329999999998</v>
      </c>
      <c r="E164" s="82"/>
    </row>
    <row r="165" spans="1:5" ht="18" customHeight="1">
      <c r="A165" s="83">
        <v>2080711</v>
      </c>
      <c r="B165" s="84" t="s">
        <v>170</v>
      </c>
      <c r="C165" s="82">
        <v>232.11439999999999</v>
      </c>
      <c r="D165" s="82">
        <v>232.11439999999999</v>
      </c>
      <c r="E165" s="82">
        <v>77.885599999999997</v>
      </c>
    </row>
    <row r="166" spans="1:5" ht="18" customHeight="1">
      <c r="A166" s="83">
        <v>2080799</v>
      </c>
      <c r="B166" s="84" t="s">
        <v>171</v>
      </c>
      <c r="C166" s="82">
        <v>1164.5553580000001</v>
      </c>
      <c r="D166" s="82">
        <v>1164.5553580000001</v>
      </c>
      <c r="E166" s="82">
        <v>1657.7454</v>
      </c>
    </row>
    <row r="167" spans="1:5" ht="18" customHeight="1">
      <c r="A167" s="83">
        <v>20808</v>
      </c>
      <c r="B167" s="84" t="s">
        <v>172</v>
      </c>
      <c r="C167" s="82">
        <f>SUM(C168:C175)</f>
        <v>13675.642636999999</v>
      </c>
      <c r="D167" s="82">
        <f>SUM(D168:D175)</f>
        <v>13675.642636999999</v>
      </c>
      <c r="E167" s="82">
        <f>SUM(E168:E175)</f>
        <v>7211.3548979999996</v>
      </c>
    </row>
    <row r="168" spans="1:5" ht="18" customHeight="1">
      <c r="A168" s="83">
        <v>2080801</v>
      </c>
      <c r="B168" s="84" t="s">
        <v>173</v>
      </c>
      <c r="C168" s="82">
        <v>601.72981400000003</v>
      </c>
      <c r="D168" s="82">
        <v>601.72981400000003</v>
      </c>
      <c r="E168" s="82">
        <v>274.476516</v>
      </c>
    </row>
    <row r="169" spans="1:5" ht="18" customHeight="1">
      <c r="A169" s="83">
        <v>2080802</v>
      </c>
      <c r="B169" s="84" t="s">
        <v>174</v>
      </c>
      <c r="C169" s="82">
        <v>2725.9800110000001</v>
      </c>
      <c r="D169" s="82">
        <v>2725.9800110000001</v>
      </c>
      <c r="E169" s="82">
        <v>1458.969188</v>
      </c>
    </row>
    <row r="170" spans="1:5" ht="18" customHeight="1">
      <c r="A170" s="83">
        <v>2080803</v>
      </c>
      <c r="B170" s="84" t="s">
        <v>175</v>
      </c>
      <c r="C170" s="82">
        <v>6376.6789500000004</v>
      </c>
      <c r="D170" s="82">
        <v>6376.6789500000004</v>
      </c>
      <c r="E170" s="82">
        <v>3086.9290999999998</v>
      </c>
    </row>
    <row r="171" spans="1:5" ht="18" customHeight="1">
      <c r="A171" s="83">
        <v>2080805</v>
      </c>
      <c r="B171" s="84" t="s">
        <v>176</v>
      </c>
      <c r="C171" s="82">
        <v>1999.3486</v>
      </c>
      <c r="D171" s="82">
        <v>1999.3486</v>
      </c>
      <c r="E171" s="82">
        <v>989.59199999999998</v>
      </c>
    </row>
    <row r="172" spans="1:5" ht="18" customHeight="1">
      <c r="A172" s="83">
        <v>2080806</v>
      </c>
      <c r="B172" s="84" t="s">
        <v>177</v>
      </c>
      <c r="C172" s="82">
        <v>835.25115800000003</v>
      </c>
      <c r="D172" s="82">
        <v>835.25115800000003</v>
      </c>
      <c r="E172" s="82">
        <v>719.55719999999997</v>
      </c>
    </row>
    <row r="173" spans="1:5" ht="18" customHeight="1">
      <c r="A173" s="83">
        <v>2080807</v>
      </c>
      <c r="B173" s="84" t="s">
        <v>178</v>
      </c>
      <c r="C173" s="82">
        <v>336.86970000000002</v>
      </c>
      <c r="D173" s="82">
        <v>336.86970000000002</v>
      </c>
      <c r="E173" s="82">
        <v>243.65757600000001</v>
      </c>
    </row>
    <row r="174" spans="1:5" ht="18" customHeight="1">
      <c r="A174" s="83">
        <v>2080808</v>
      </c>
      <c r="B174" s="84" t="s">
        <v>179</v>
      </c>
      <c r="C174" s="82">
        <v>281.650059</v>
      </c>
      <c r="D174" s="82">
        <v>281.650059</v>
      </c>
      <c r="E174" s="82">
        <v>162.66155800000001</v>
      </c>
    </row>
    <row r="175" spans="1:5" ht="18" customHeight="1">
      <c r="A175" s="83">
        <v>2080899</v>
      </c>
      <c r="B175" s="84" t="s">
        <v>180</v>
      </c>
      <c r="C175" s="82">
        <v>518.13434500000005</v>
      </c>
      <c r="D175" s="82">
        <v>518.13434500000005</v>
      </c>
      <c r="E175" s="82">
        <f>263.31176+12.2</f>
        <v>275.51175999999998</v>
      </c>
    </row>
    <row r="176" spans="1:5" ht="18" customHeight="1">
      <c r="A176" s="83">
        <v>20809</v>
      </c>
      <c r="B176" s="84" t="s">
        <v>181</v>
      </c>
      <c r="C176" s="82">
        <f>SUM(C177:C182)</f>
        <v>2082.2797150000001</v>
      </c>
      <c r="D176" s="82">
        <f>SUM(D177:D182)</f>
        <v>2082.2797150000001</v>
      </c>
      <c r="E176" s="82">
        <f>SUM(E177:E182)</f>
        <v>1654.6058519999999</v>
      </c>
    </row>
    <row r="177" spans="1:5" ht="18" customHeight="1">
      <c r="A177" s="83">
        <v>2080901</v>
      </c>
      <c r="B177" s="84" t="s">
        <v>182</v>
      </c>
      <c r="C177" s="82">
        <v>883.52440000000001</v>
      </c>
      <c r="D177" s="82">
        <v>883.52440000000001</v>
      </c>
      <c r="E177" s="82">
        <v>777.73199999999997</v>
      </c>
    </row>
    <row r="178" spans="1:5" ht="18" customHeight="1">
      <c r="A178" s="83">
        <v>2080902</v>
      </c>
      <c r="B178" s="84" t="s">
        <v>183</v>
      </c>
      <c r="C178" s="82">
        <v>536.70958099999996</v>
      </c>
      <c r="D178" s="82">
        <v>536.70958099999996</v>
      </c>
      <c r="E178" s="82">
        <v>379.83133600000002</v>
      </c>
    </row>
    <row r="179" spans="1:5" ht="18" customHeight="1">
      <c r="A179" s="83">
        <v>2080903</v>
      </c>
      <c r="B179" s="84" t="s">
        <v>184</v>
      </c>
      <c r="C179" s="82">
        <v>85.128333999999995</v>
      </c>
      <c r="D179" s="82">
        <v>85.128333999999995</v>
      </c>
      <c r="E179" s="82">
        <v>118.92975199999999</v>
      </c>
    </row>
    <row r="180" spans="1:5" ht="18" customHeight="1">
      <c r="A180" s="83">
        <v>2080904</v>
      </c>
      <c r="B180" s="84" t="s">
        <v>185</v>
      </c>
      <c r="C180" s="82">
        <v>14.3504</v>
      </c>
      <c r="D180" s="82">
        <v>14.3504</v>
      </c>
      <c r="E180" s="82">
        <v>33.26</v>
      </c>
    </row>
    <row r="181" spans="1:5" ht="18" customHeight="1">
      <c r="A181" s="83">
        <v>2080905</v>
      </c>
      <c r="B181" s="84" t="s">
        <v>186</v>
      </c>
      <c r="C181" s="82">
        <v>537.19672000000003</v>
      </c>
      <c r="D181" s="82">
        <v>537.19672000000003</v>
      </c>
      <c r="E181" s="82">
        <v>332.25276400000001</v>
      </c>
    </row>
    <row r="182" spans="1:5" ht="18" customHeight="1">
      <c r="A182" s="83">
        <v>2080999</v>
      </c>
      <c r="B182" s="84" t="s">
        <v>187</v>
      </c>
      <c r="C182" s="82">
        <v>25.370280000000001</v>
      </c>
      <c r="D182" s="82">
        <v>25.370280000000001</v>
      </c>
      <c r="E182" s="82">
        <v>12.6</v>
      </c>
    </row>
    <row r="183" spans="1:5" ht="18" customHeight="1">
      <c r="A183" s="83">
        <v>20810</v>
      </c>
      <c r="B183" s="84" t="s">
        <v>188</v>
      </c>
      <c r="C183" s="82">
        <f>SUM(C184:C187)</f>
        <v>3461.6444739999997</v>
      </c>
      <c r="D183" s="82">
        <f>SUM(D184:D187)</f>
        <v>3461.6444739999997</v>
      </c>
      <c r="E183" s="82">
        <f>SUM(E184:E187)</f>
        <v>1740.3202139999999</v>
      </c>
    </row>
    <row r="184" spans="1:5" ht="18" customHeight="1">
      <c r="A184" s="83">
        <v>2081001</v>
      </c>
      <c r="B184" s="84" t="s">
        <v>189</v>
      </c>
      <c r="C184" s="82">
        <v>521.67660000000001</v>
      </c>
      <c r="D184" s="82">
        <v>521.67660000000001</v>
      </c>
      <c r="E184" s="82">
        <v>351.58</v>
      </c>
    </row>
    <row r="185" spans="1:5" ht="18" customHeight="1">
      <c r="A185" s="83">
        <v>2081002</v>
      </c>
      <c r="B185" s="84" t="s">
        <v>190</v>
      </c>
      <c r="C185" s="82">
        <v>2140.4920320000001</v>
      </c>
      <c r="D185" s="82">
        <v>2140.4920320000001</v>
      </c>
      <c r="E185" s="82">
        <f>1227.5149-272.1</f>
        <v>955.41489999999988</v>
      </c>
    </row>
    <row r="186" spans="1:5" ht="18" customHeight="1">
      <c r="A186" s="83">
        <v>2081004</v>
      </c>
      <c r="B186" s="84" t="s">
        <v>191</v>
      </c>
      <c r="C186" s="82">
        <v>506.31383899999997</v>
      </c>
      <c r="D186" s="82">
        <v>506.31383899999997</v>
      </c>
      <c r="E186" s="82">
        <v>291.17607800000002</v>
      </c>
    </row>
    <row r="187" spans="1:5" ht="18" customHeight="1">
      <c r="A187" s="83">
        <v>2081005</v>
      </c>
      <c r="B187" s="84" t="s">
        <v>192</v>
      </c>
      <c r="C187" s="82">
        <v>293.16200300000003</v>
      </c>
      <c r="D187" s="82">
        <v>293.16200300000003</v>
      </c>
      <c r="E187" s="82">
        <v>142.149236</v>
      </c>
    </row>
    <row r="188" spans="1:5" ht="18" customHeight="1">
      <c r="A188" s="83">
        <v>20811</v>
      </c>
      <c r="B188" s="84" t="s">
        <v>193</v>
      </c>
      <c r="C188" s="82">
        <f>SUM(C189:C193)</f>
        <v>6893.670521</v>
      </c>
      <c r="D188" s="82">
        <f>SUM(D189:D193)</f>
        <v>6893.670521</v>
      </c>
      <c r="E188" s="82">
        <f>SUM(E189:E193)</f>
        <v>2650.2799839999998</v>
      </c>
    </row>
    <row r="189" spans="1:5" ht="18" customHeight="1">
      <c r="A189" s="83">
        <v>2081101</v>
      </c>
      <c r="B189" s="84" t="s">
        <v>48</v>
      </c>
      <c r="C189" s="82">
        <v>634.53260699999998</v>
      </c>
      <c r="D189" s="82">
        <v>634.53260699999998</v>
      </c>
      <c r="E189" s="82">
        <v>464.24116600000002</v>
      </c>
    </row>
    <row r="190" spans="1:5" ht="18" customHeight="1">
      <c r="A190" s="83">
        <v>2081104</v>
      </c>
      <c r="B190" s="84" t="s">
        <v>194</v>
      </c>
      <c r="C190" s="82">
        <v>480.704025</v>
      </c>
      <c r="D190" s="82">
        <v>480.704025</v>
      </c>
      <c r="E190" s="82">
        <v>31.020700000000001</v>
      </c>
    </row>
    <row r="191" spans="1:5" ht="18" customHeight="1">
      <c r="A191" s="83">
        <v>2081105</v>
      </c>
      <c r="B191" s="84" t="s">
        <v>195</v>
      </c>
      <c r="C191" s="82">
        <v>273.31779999999998</v>
      </c>
      <c r="D191" s="82">
        <v>273.31779999999998</v>
      </c>
      <c r="E191" s="82">
        <v>18.4452</v>
      </c>
    </row>
    <row r="192" spans="1:5" ht="18" customHeight="1">
      <c r="A192" s="83">
        <v>2081107</v>
      </c>
      <c r="B192" s="84" t="s">
        <v>196</v>
      </c>
      <c r="C192" s="82">
        <v>4262.3692099999998</v>
      </c>
      <c r="D192" s="82">
        <v>4262.3692099999998</v>
      </c>
      <c r="E192" s="82">
        <v>2042.2351000000001</v>
      </c>
    </row>
    <row r="193" spans="1:5" ht="18" customHeight="1">
      <c r="A193" s="83">
        <v>2081199</v>
      </c>
      <c r="B193" s="84" t="s">
        <v>197</v>
      </c>
      <c r="C193" s="82">
        <v>1242.746879</v>
      </c>
      <c r="D193" s="82">
        <v>1242.746879</v>
      </c>
      <c r="E193" s="82">
        <v>94.337817999999999</v>
      </c>
    </row>
    <row r="194" spans="1:5" ht="18" customHeight="1">
      <c r="A194" s="83">
        <v>20816</v>
      </c>
      <c r="B194" s="84" t="s">
        <v>198</v>
      </c>
      <c r="C194" s="82">
        <f>C195</f>
        <v>202.66901200000001</v>
      </c>
      <c r="D194" s="82">
        <f>D195</f>
        <v>202.66901200000001</v>
      </c>
      <c r="E194" s="82">
        <f>E195</f>
        <v>100.907358</v>
      </c>
    </row>
    <row r="195" spans="1:5" ht="18" customHeight="1">
      <c r="A195" s="83">
        <v>2081601</v>
      </c>
      <c r="B195" s="84" t="s">
        <v>48</v>
      </c>
      <c r="C195" s="82">
        <v>202.66901200000001</v>
      </c>
      <c r="D195" s="82">
        <v>202.66901200000001</v>
      </c>
      <c r="E195" s="82">
        <v>100.907358</v>
      </c>
    </row>
    <row r="196" spans="1:5" ht="18" customHeight="1">
      <c r="A196" s="83">
        <v>20819</v>
      </c>
      <c r="B196" s="84" t="s">
        <v>199</v>
      </c>
      <c r="C196" s="82">
        <f>C197+C198</f>
        <v>10016.256961999999</v>
      </c>
      <c r="D196" s="82">
        <f>D197+D198</f>
        <v>10016.256961999999</v>
      </c>
      <c r="E196" s="82">
        <f>E197+E198</f>
        <v>7561.1531000000004</v>
      </c>
    </row>
    <row r="197" spans="1:5" ht="18" customHeight="1">
      <c r="A197" s="83">
        <v>2081901</v>
      </c>
      <c r="B197" s="84" t="s">
        <v>200</v>
      </c>
      <c r="C197" s="82">
        <v>1367.0873999999999</v>
      </c>
      <c r="D197" s="82">
        <v>1367.0873999999999</v>
      </c>
      <c r="E197" s="82">
        <f>1175.996-550</f>
        <v>625.99600000000009</v>
      </c>
    </row>
    <row r="198" spans="1:5" ht="18" customHeight="1">
      <c r="A198" s="83">
        <v>2081902</v>
      </c>
      <c r="B198" s="84" t="s">
        <v>201</v>
      </c>
      <c r="C198" s="82">
        <v>8649.1695619999991</v>
      </c>
      <c r="D198" s="82">
        <v>8649.1695619999991</v>
      </c>
      <c r="E198" s="82">
        <f>12624.5571-5689.4</f>
        <v>6935.1571000000004</v>
      </c>
    </row>
    <row r="199" spans="1:5" ht="18" customHeight="1">
      <c r="A199" s="83">
        <v>20820</v>
      </c>
      <c r="B199" s="84" t="s">
        <v>202</v>
      </c>
      <c r="C199" s="82">
        <f>C200+C201</f>
        <v>3131.7808199999999</v>
      </c>
      <c r="D199" s="82">
        <f>D200+D201</f>
        <v>3131.7808199999999</v>
      </c>
      <c r="E199" s="82">
        <f>E200+E201</f>
        <v>869.22786300000007</v>
      </c>
    </row>
    <row r="200" spans="1:5" ht="18" customHeight="1">
      <c r="A200" s="83">
        <v>2082001</v>
      </c>
      <c r="B200" s="84" t="s">
        <v>203</v>
      </c>
      <c r="C200" s="82">
        <v>2935.3495950000001</v>
      </c>
      <c r="D200" s="82">
        <v>2935.3495950000001</v>
      </c>
      <c r="E200" s="82">
        <v>737.56730000000005</v>
      </c>
    </row>
    <row r="201" spans="1:5" ht="18" customHeight="1">
      <c r="A201" s="83">
        <v>2082002</v>
      </c>
      <c r="B201" s="84" t="s">
        <v>204</v>
      </c>
      <c r="C201" s="82">
        <v>196.43122500000001</v>
      </c>
      <c r="D201" s="82">
        <v>196.43122500000001</v>
      </c>
      <c r="E201" s="82">
        <v>131.660563</v>
      </c>
    </row>
    <row r="202" spans="1:5" ht="18" customHeight="1">
      <c r="A202" s="83">
        <v>20821</v>
      </c>
      <c r="B202" s="84" t="s">
        <v>205</v>
      </c>
      <c r="C202" s="82">
        <f>C203+C204</f>
        <v>3851.5537199999999</v>
      </c>
      <c r="D202" s="82">
        <f>D203+D204</f>
        <v>3851.5537199999999</v>
      </c>
      <c r="E202" s="82">
        <f>E203+E204</f>
        <v>2011.8530000000001</v>
      </c>
    </row>
    <row r="203" spans="1:5" ht="18" customHeight="1">
      <c r="A203" s="83">
        <v>2082101</v>
      </c>
      <c r="B203" s="84" t="s">
        <v>206</v>
      </c>
      <c r="C203" s="82">
        <v>120.1862</v>
      </c>
      <c r="D203" s="82">
        <v>120.1862</v>
      </c>
      <c r="E203" s="82">
        <v>83.16</v>
      </c>
    </row>
    <row r="204" spans="1:5" ht="18" customHeight="1">
      <c r="A204" s="83">
        <v>2082102</v>
      </c>
      <c r="B204" s="84" t="s">
        <v>207</v>
      </c>
      <c r="C204" s="82">
        <v>3731.3675199999998</v>
      </c>
      <c r="D204" s="82">
        <v>3731.3675199999998</v>
      </c>
      <c r="E204" s="82">
        <f>1855.593+73.1</f>
        <v>1928.693</v>
      </c>
    </row>
    <row r="205" spans="1:5" ht="18" customHeight="1">
      <c r="A205" s="83">
        <v>20825</v>
      </c>
      <c r="B205" s="84" t="s">
        <v>208</v>
      </c>
      <c r="C205" s="82">
        <f>C206+C207</f>
        <v>2020.7443780000001</v>
      </c>
      <c r="D205" s="82">
        <f>D206+D207</f>
        <v>2020.7443780000001</v>
      </c>
      <c r="E205" s="82">
        <f>E206+E207</f>
        <v>1016.712</v>
      </c>
    </row>
    <row r="206" spans="1:5" ht="18" customHeight="1">
      <c r="A206" s="83">
        <v>2082501</v>
      </c>
      <c r="B206" s="84" t="s">
        <v>209</v>
      </c>
      <c r="C206" s="82">
        <v>791.53901900000005</v>
      </c>
      <c r="D206" s="82">
        <v>791.53901900000005</v>
      </c>
      <c r="E206" s="82">
        <v>284.13200000000001</v>
      </c>
    </row>
    <row r="207" spans="1:5" ht="18" customHeight="1">
      <c r="A207" s="83">
        <v>2082502</v>
      </c>
      <c r="B207" s="84" t="s">
        <v>210</v>
      </c>
      <c r="C207" s="82">
        <v>1229.205359</v>
      </c>
      <c r="D207" s="82">
        <v>1229.205359</v>
      </c>
      <c r="E207" s="82">
        <v>732.58</v>
      </c>
    </row>
    <row r="208" spans="1:5" ht="18" customHeight="1">
      <c r="A208" s="83">
        <v>20826</v>
      </c>
      <c r="B208" s="84" t="s">
        <v>211</v>
      </c>
      <c r="C208" s="82">
        <f>C209+C210</f>
        <v>25322.7</v>
      </c>
      <c r="D208" s="82">
        <f>D209+D210</f>
        <v>25322.7</v>
      </c>
      <c r="E208" s="82">
        <f>E209+E210</f>
        <v>26072.799999999999</v>
      </c>
    </row>
    <row r="209" spans="1:5" ht="18" customHeight="1">
      <c r="A209" s="83">
        <v>2082601</v>
      </c>
      <c r="B209" s="84" t="s">
        <v>212</v>
      </c>
      <c r="C209" s="82">
        <v>1214</v>
      </c>
      <c r="D209" s="82">
        <v>1214</v>
      </c>
      <c r="E209" s="82">
        <v>1735</v>
      </c>
    </row>
    <row r="210" spans="1:5" ht="18" customHeight="1">
      <c r="A210" s="83">
        <v>2082602</v>
      </c>
      <c r="B210" s="84" t="s">
        <v>213</v>
      </c>
      <c r="C210" s="82">
        <v>24108.7</v>
      </c>
      <c r="D210" s="82">
        <v>24108.7</v>
      </c>
      <c r="E210" s="82">
        <v>24337.8</v>
      </c>
    </row>
    <row r="211" spans="1:5" ht="18" customHeight="1">
      <c r="A211" s="83">
        <v>20828</v>
      </c>
      <c r="B211" s="84" t="s">
        <v>214</v>
      </c>
      <c r="C211" s="82">
        <f>SUM(C212:C215)</f>
        <v>1201.6119199999998</v>
      </c>
      <c r="D211" s="82">
        <f>SUM(D212:D215)</f>
        <v>1201.6119199999998</v>
      </c>
      <c r="E211" s="82">
        <f>SUM(E212:E215)</f>
        <v>269.47679500000004</v>
      </c>
    </row>
    <row r="212" spans="1:5" ht="18" customHeight="1">
      <c r="A212" s="83">
        <v>2082801</v>
      </c>
      <c r="B212" s="84" t="s">
        <v>48</v>
      </c>
      <c r="C212" s="82">
        <v>332.32313199999999</v>
      </c>
      <c r="D212" s="82">
        <v>332.32313199999999</v>
      </c>
      <c r="E212" s="82">
        <v>189.00150300000001</v>
      </c>
    </row>
    <row r="213" spans="1:5" ht="18" customHeight="1">
      <c r="A213" s="83">
        <v>2082804</v>
      </c>
      <c r="B213" s="84" t="s">
        <v>215</v>
      </c>
      <c r="C213" s="82">
        <v>722.09303899999998</v>
      </c>
      <c r="D213" s="82">
        <v>722.09303899999998</v>
      </c>
      <c r="E213" s="82"/>
    </row>
    <row r="214" spans="1:5" ht="18" customHeight="1">
      <c r="A214" s="83">
        <v>2082850</v>
      </c>
      <c r="B214" s="84" t="s">
        <v>54</v>
      </c>
      <c r="C214" s="82">
        <v>117.19574900000001</v>
      </c>
      <c r="D214" s="82">
        <v>117.19574900000001</v>
      </c>
      <c r="E214" s="82">
        <v>80.475291999999996</v>
      </c>
    </row>
    <row r="215" spans="1:5" ht="18" customHeight="1">
      <c r="A215" s="83">
        <v>2082899</v>
      </c>
      <c r="B215" s="84" t="s">
        <v>216</v>
      </c>
      <c r="C215" s="82">
        <v>30</v>
      </c>
      <c r="D215" s="82">
        <v>30</v>
      </c>
      <c r="E215" s="82"/>
    </row>
    <row r="216" spans="1:5" ht="18" customHeight="1">
      <c r="A216" s="83">
        <v>210</v>
      </c>
      <c r="B216" s="84" t="s">
        <v>217</v>
      </c>
      <c r="C216" s="82">
        <f>C217+C220+C224+C226+C237+C240+C245+C248+C251+C254+C257+C260</f>
        <v>65277.827217999999</v>
      </c>
      <c r="D216" s="82">
        <f>D217+D220+D224+D226+D237+D240+D245+D248+D251+D254+D257+D260</f>
        <v>65277.827217999999</v>
      </c>
      <c r="E216" s="82">
        <f>E217+E220+E224+E226+E237+E240+E245+E248+E251+E254+E257+E260</f>
        <v>49350.242806999988</v>
      </c>
    </row>
    <row r="217" spans="1:5" ht="18" customHeight="1">
      <c r="A217" s="83">
        <v>21001</v>
      </c>
      <c r="B217" s="84" t="s">
        <v>218</v>
      </c>
      <c r="C217" s="82">
        <f>C218+C219</f>
        <v>3060.4353799999999</v>
      </c>
      <c r="D217" s="82">
        <f>D218+D219</f>
        <v>3060.4353799999999</v>
      </c>
      <c r="E217" s="82">
        <f>E218+E219</f>
        <v>599.19312200000002</v>
      </c>
    </row>
    <row r="218" spans="1:5" ht="18" customHeight="1">
      <c r="A218" s="83">
        <v>2100101</v>
      </c>
      <c r="B218" s="84" t="s">
        <v>48</v>
      </c>
      <c r="C218" s="82">
        <v>2586.7263800000001</v>
      </c>
      <c r="D218" s="82">
        <v>2586.7263800000001</v>
      </c>
      <c r="E218" s="82">
        <v>599.19312200000002</v>
      </c>
    </row>
    <row r="219" spans="1:5" ht="18" customHeight="1">
      <c r="A219" s="83">
        <v>2100199</v>
      </c>
      <c r="B219" s="84" t="s">
        <v>219</v>
      </c>
      <c r="C219" s="82">
        <v>473.709</v>
      </c>
      <c r="D219" s="82">
        <v>473.709</v>
      </c>
      <c r="E219" s="82"/>
    </row>
    <row r="220" spans="1:5" ht="18" customHeight="1">
      <c r="A220" s="83">
        <v>21002</v>
      </c>
      <c r="B220" s="84" t="s">
        <v>220</v>
      </c>
      <c r="C220" s="82">
        <f>C221+C222+C223</f>
        <v>1406.3507460000001</v>
      </c>
      <c r="D220" s="82">
        <f>D221+D222+D223</f>
        <v>1406.3507460000001</v>
      </c>
      <c r="E220" s="82">
        <f>E221+E222+E223</f>
        <v>743.51599099999999</v>
      </c>
    </row>
    <row r="221" spans="1:5" ht="18" customHeight="1">
      <c r="A221" s="83">
        <v>2100201</v>
      </c>
      <c r="B221" s="84" t="s">
        <v>221</v>
      </c>
      <c r="C221" s="82">
        <v>392.76896599999998</v>
      </c>
      <c r="D221" s="82">
        <v>392.76896599999998</v>
      </c>
      <c r="E221" s="82">
        <v>345.02791999999999</v>
      </c>
    </row>
    <row r="222" spans="1:5" ht="18" customHeight="1">
      <c r="A222" s="83">
        <v>2100202</v>
      </c>
      <c r="B222" s="84" t="s">
        <v>222</v>
      </c>
      <c r="C222" s="82">
        <v>622.83132000000001</v>
      </c>
      <c r="D222" s="82">
        <v>622.83132000000001</v>
      </c>
      <c r="E222" s="82">
        <v>143.93760599999999</v>
      </c>
    </row>
    <row r="223" spans="1:5" ht="18" customHeight="1">
      <c r="A223" s="83">
        <v>2100205</v>
      </c>
      <c r="B223" s="84" t="s">
        <v>223</v>
      </c>
      <c r="C223" s="82">
        <v>390.75045999999998</v>
      </c>
      <c r="D223" s="82">
        <v>390.75045999999998</v>
      </c>
      <c r="E223" s="82">
        <v>254.550465</v>
      </c>
    </row>
    <row r="224" spans="1:5" ht="18" customHeight="1">
      <c r="A224" s="83">
        <v>21003</v>
      </c>
      <c r="B224" s="84" t="s">
        <v>224</v>
      </c>
      <c r="C224" s="82">
        <f>C225</f>
        <v>8587.6152679999996</v>
      </c>
      <c r="D224" s="82">
        <f>D225</f>
        <v>8587.6152679999996</v>
      </c>
      <c r="E224" s="82">
        <f>E225</f>
        <v>3960.378768</v>
      </c>
    </row>
    <row r="225" spans="1:5" ht="18" customHeight="1">
      <c r="A225" s="83">
        <v>2100302</v>
      </c>
      <c r="B225" s="84" t="s">
        <v>225</v>
      </c>
      <c r="C225" s="82">
        <v>8587.6152679999996</v>
      </c>
      <c r="D225" s="82">
        <v>8587.6152679999996</v>
      </c>
      <c r="E225" s="82">
        <v>3960.378768</v>
      </c>
    </row>
    <row r="226" spans="1:5" ht="18" customHeight="1">
      <c r="A226" s="83">
        <v>21004</v>
      </c>
      <c r="B226" s="84" t="s">
        <v>226</v>
      </c>
      <c r="C226" s="82">
        <f>SUM(C227:C236)</f>
        <v>11199.576555</v>
      </c>
      <c r="D226" s="82">
        <f>SUM(D227:D236)</f>
        <v>11199.576555</v>
      </c>
      <c r="E226" s="82">
        <f>SUM(E227:E236)</f>
        <v>8721.7651679999999</v>
      </c>
    </row>
    <row r="227" spans="1:5" ht="18" customHeight="1">
      <c r="A227" s="83">
        <v>2100401</v>
      </c>
      <c r="B227" s="84" t="s">
        <v>227</v>
      </c>
      <c r="C227" s="82">
        <v>2047.2104850000001</v>
      </c>
      <c r="D227" s="82">
        <v>2047.2104850000001</v>
      </c>
      <c r="E227" s="82">
        <v>1800.1059749999999</v>
      </c>
    </row>
    <row r="228" spans="1:5" ht="18" customHeight="1">
      <c r="A228" s="83">
        <v>2100402</v>
      </c>
      <c r="B228" s="84" t="s">
        <v>228</v>
      </c>
      <c r="C228" s="82">
        <v>64.376874000000001</v>
      </c>
      <c r="D228" s="82">
        <v>64.376874000000001</v>
      </c>
      <c r="E228" s="82">
        <v>32</v>
      </c>
    </row>
    <row r="229" spans="1:5" ht="18" customHeight="1">
      <c r="A229" s="83">
        <v>2100403</v>
      </c>
      <c r="B229" s="84" t="s">
        <v>229</v>
      </c>
      <c r="C229" s="82">
        <v>1324.139492</v>
      </c>
      <c r="D229" s="82">
        <v>1324.139492</v>
      </c>
      <c r="E229" s="82">
        <v>1308.037691</v>
      </c>
    </row>
    <row r="230" spans="1:5" ht="18" customHeight="1">
      <c r="A230" s="83">
        <v>2100404</v>
      </c>
      <c r="B230" s="84" t="s">
        <v>230</v>
      </c>
      <c r="C230" s="82">
        <v>54.5</v>
      </c>
      <c r="D230" s="82">
        <v>54.5</v>
      </c>
      <c r="E230" s="82">
        <v>50</v>
      </c>
    </row>
    <row r="231" spans="1:5" ht="18" customHeight="1">
      <c r="A231" s="83">
        <v>2100405</v>
      </c>
      <c r="B231" s="84" t="s">
        <v>231</v>
      </c>
      <c r="C231" s="82">
        <v>787.88610500000004</v>
      </c>
      <c r="D231" s="82">
        <v>787.88610500000004</v>
      </c>
      <c r="E231" s="82">
        <v>462.93493599999999</v>
      </c>
    </row>
    <row r="232" spans="1:5" ht="18" customHeight="1">
      <c r="A232" s="83">
        <v>2100406</v>
      </c>
      <c r="B232" s="84" t="s">
        <v>232</v>
      </c>
      <c r="C232" s="82">
        <v>316.55332099999998</v>
      </c>
      <c r="D232" s="82">
        <v>316.55332099999998</v>
      </c>
      <c r="E232" s="82">
        <v>144.61056600000001</v>
      </c>
    </row>
    <row r="233" spans="1:5" ht="18" customHeight="1">
      <c r="A233" s="83">
        <v>2100408</v>
      </c>
      <c r="B233" s="84" t="s">
        <v>233</v>
      </c>
      <c r="C233" s="82">
        <v>4054.6839180000002</v>
      </c>
      <c r="D233" s="82">
        <v>4054.6839180000002</v>
      </c>
      <c r="E233" s="82">
        <v>4198.7879999999996</v>
      </c>
    </row>
    <row r="234" spans="1:5" ht="18" customHeight="1">
      <c r="A234" s="83">
        <v>2100409</v>
      </c>
      <c r="B234" s="84" t="s">
        <v>234</v>
      </c>
      <c r="C234" s="82">
        <v>104.95099999999999</v>
      </c>
      <c r="D234" s="82">
        <v>104.95099999999999</v>
      </c>
      <c r="E234" s="82">
        <v>725.28800000000001</v>
      </c>
    </row>
    <row r="235" spans="1:5" ht="18" customHeight="1">
      <c r="A235" s="83">
        <v>2100410</v>
      </c>
      <c r="B235" s="84" t="s">
        <v>235</v>
      </c>
      <c r="C235" s="82">
        <v>2415.5668599999999</v>
      </c>
      <c r="D235" s="82">
        <v>2415.5668599999999</v>
      </c>
      <c r="E235" s="82"/>
    </row>
    <row r="236" spans="1:5" ht="18" customHeight="1">
      <c r="A236" s="83">
        <v>2100499</v>
      </c>
      <c r="B236" s="84" t="s">
        <v>236</v>
      </c>
      <c r="C236" s="82">
        <v>29.708500000000001</v>
      </c>
      <c r="D236" s="82">
        <v>29.708500000000001</v>
      </c>
      <c r="E236" s="82"/>
    </row>
    <row r="237" spans="1:5" ht="18" customHeight="1">
      <c r="A237" s="83">
        <v>21007</v>
      </c>
      <c r="B237" s="84" t="s">
        <v>237</v>
      </c>
      <c r="C237" s="82">
        <f>C238+C239</f>
        <v>1083.5466740000002</v>
      </c>
      <c r="D237" s="82">
        <f>D238+D239</f>
        <v>1083.5466740000002</v>
      </c>
      <c r="E237" s="82">
        <f>E238+E239</f>
        <v>1029.3445549999999</v>
      </c>
    </row>
    <row r="238" spans="1:5" ht="18" customHeight="1">
      <c r="A238" s="83">
        <v>2100716</v>
      </c>
      <c r="B238" s="84" t="s">
        <v>238</v>
      </c>
      <c r="C238" s="82">
        <v>88.572674000000006</v>
      </c>
      <c r="D238" s="82">
        <v>88.572674000000006</v>
      </c>
      <c r="E238" s="82">
        <v>37.424554999999998</v>
      </c>
    </row>
    <row r="239" spans="1:5" ht="18" customHeight="1">
      <c r="A239" s="83">
        <v>2100717</v>
      </c>
      <c r="B239" s="84" t="s">
        <v>239</v>
      </c>
      <c r="C239" s="82">
        <v>994.97400000000005</v>
      </c>
      <c r="D239" s="82">
        <v>994.97400000000005</v>
      </c>
      <c r="E239" s="82">
        <v>991.92</v>
      </c>
    </row>
    <row r="240" spans="1:5" ht="18" customHeight="1">
      <c r="A240" s="83">
        <v>21011</v>
      </c>
      <c r="B240" s="84" t="s">
        <v>240</v>
      </c>
      <c r="C240" s="82">
        <f>SUM(C241:C244)</f>
        <v>21901.085102000001</v>
      </c>
      <c r="D240" s="82">
        <f>SUM(D241:D244)</f>
        <v>21901.085102000001</v>
      </c>
      <c r="E240" s="82">
        <f>SUM(E241:E244)</f>
        <v>15597.665861999998</v>
      </c>
    </row>
    <row r="241" spans="1:5" ht="18" customHeight="1">
      <c r="A241" s="83">
        <v>2101101</v>
      </c>
      <c r="B241" s="84" t="s">
        <v>241</v>
      </c>
      <c r="C241" s="82">
        <v>5732.7328280000002</v>
      </c>
      <c r="D241" s="82">
        <v>5732.7328280000002</v>
      </c>
      <c r="E241" s="82">
        <v>4004.2113939999999</v>
      </c>
    </row>
    <row r="242" spans="1:5" ht="18" customHeight="1">
      <c r="A242" s="83">
        <v>2101102</v>
      </c>
      <c r="B242" s="84" t="s">
        <v>242</v>
      </c>
      <c r="C242" s="82">
        <v>14020.503796000001</v>
      </c>
      <c r="D242" s="82">
        <v>14020.503796000001</v>
      </c>
      <c r="E242" s="82">
        <v>9683.6840709999997</v>
      </c>
    </row>
    <row r="243" spans="1:5" ht="18" customHeight="1">
      <c r="A243" s="83">
        <v>2101103</v>
      </c>
      <c r="B243" s="84" t="s">
        <v>243</v>
      </c>
      <c r="C243" s="82">
        <v>1145.422135</v>
      </c>
      <c r="D243" s="82">
        <v>1145.422135</v>
      </c>
      <c r="E243" s="82">
        <v>810.97039700000005</v>
      </c>
    </row>
    <row r="244" spans="1:5" ht="18" customHeight="1">
      <c r="A244" s="83">
        <v>2101199</v>
      </c>
      <c r="B244" s="84" t="s">
        <v>244</v>
      </c>
      <c r="C244" s="82">
        <v>1002.426343</v>
      </c>
      <c r="D244" s="82">
        <v>1002.426343</v>
      </c>
      <c r="E244" s="82">
        <v>1098.8</v>
      </c>
    </row>
    <row r="245" spans="1:5" ht="18" customHeight="1">
      <c r="A245" s="83">
        <v>21012</v>
      </c>
      <c r="B245" s="84" t="s">
        <v>245</v>
      </c>
      <c r="C245" s="82">
        <f>C246+C247</f>
        <v>12460.1</v>
      </c>
      <c r="D245" s="82">
        <f>D246+D247</f>
        <v>12460.1</v>
      </c>
      <c r="E245" s="82">
        <f>E246+E247</f>
        <v>17216</v>
      </c>
    </row>
    <row r="246" spans="1:5" ht="18" customHeight="1">
      <c r="A246" s="83">
        <v>2101201</v>
      </c>
      <c r="B246" s="84" t="s">
        <v>246</v>
      </c>
      <c r="C246" s="82">
        <v>17.350000000000001</v>
      </c>
      <c r="D246" s="82">
        <v>17.350000000000001</v>
      </c>
      <c r="E246" s="82">
        <v>1</v>
      </c>
    </row>
    <row r="247" spans="1:5" ht="18" customHeight="1">
      <c r="A247" s="83">
        <v>2101202</v>
      </c>
      <c r="B247" s="84" t="s">
        <v>247</v>
      </c>
      <c r="C247" s="82">
        <v>12442.75</v>
      </c>
      <c r="D247" s="82">
        <v>12442.75</v>
      </c>
      <c r="E247" s="82">
        <v>17215</v>
      </c>
    </row>
    <row r="248" spans="1:5" ht="18" customHeight="1">
      <c r="A248" s="83">
        <v>21013</v>
      </c>
      <c r="B248" s="84" t="s">
        <v>248</v>
      </c>
      <c r="C248" s="82">
        <f>C249+C250</f>
        <v>4328.1000000000004</v>
      </c>
      <c r="D248" s="82">
        <f>D249+D250</f>
        <v>4328.1000000000004</v>
      </c>
      <c r="E248" s="82">
        <f>E249+E250</f>
        <v>835.2</v>
      </c>
    </row>
    <row r="249" spans="1:5" ht="18" customHeight="1">
      <c r="A249" s="83">
        <v>2101301</v>
      </c>
      <c r="B249" s="84" t="s">
        <v>249</v>
      </c>
      <c r="C249" s="82">
        <v>3350.8</v>
      </c>
      <c r="D249" s="82">
        <v>3350.8</v>
      </c>
      <c r="E249" s="82">
        <v>834</v>
      </c>
    </row>
    <row r="250" spans="1:5" ht="18" customHeight="1">
      <c r="A250" s="83">
        <v>2101399</v>
      </c>
      <c r="B250" s="84" t="s">
        <v>250</v>
      </c>
      <c r="C250" s="82">
        <v>977.3</v>
      </c>
      <c r="D250" s="82">
        <v>977.3</v>
      </c>
      <c r="E250" s="82">
        <v>1.2</v>
      </c>
    </row>
    <row r="251" spans="1:5" ht="18" customHeight="1">
      <c r="A251" s="83">
        <v>21014</v>
      </c>
      <c r="B251" s="84" t="s">
        <v>251</v>
      </c>
      <c r="C251" s="82">
        <f>C252+C253</f>
        <v>882.35294399999998</v>
      </c>
      <c r="D251" s="82">
        <f>D252+D253</f>
        <v>882.35294399999998</v>
      </c>
      <c r="E251" s="82">
        <f>E252+E253</f>
        <v>544.1</v>
      </c>
    </row>
    <row r="252" spans="1:5" ht="18" customHeight="1">
      <c r="A252" s="83">
        <v>2101401</v>
      </c>
      <c r="B252" s="84" t="s">
        <v>252</v>
      </c>
      <c r="C252" s="82">
        <v>802</v>
      </c>
      <c r="D252" s="82">
        <v>802</v>
      </c>
      <c r="E252" s="82">
        <v>477.1</v>
      </c>
    </row>
    <row r="253" spans="1:5" ht="18" customHeight="1">
      <c r="A253" s="83">
        <v>2101499</v>
      </c>
      <c r="B253" s="84" t="s">
        <v>253</v>
      </c>
      <c r="C253" s="82">
        <v>80.352943999999994</v>
      </c>
      <c r="D253" s="82">
        <v>80.352943999999994</v>
      </c>
      <c r="E253" s="82">
        <v>67</v>
      </c>
    </row>
    <row r="254" spans="1:5" ht="18" customHeight="1">
      <c r="A254" s="83">
        <v>21015</v>
      </c>
      <c r="B254" s="84" t="s">
        <v>254</v>
      </c>
      <c r="C254" s="82">
        <f>C255+C256</f>
        <v>212.66454900000002</v>
      </c>
      <c r="D254" s="82">
        <f>D255+D256</f>
        <v>212.66454900000002</v>
      </c>
      <c r="E254" s="82">
        <f>E255+E256</f>
        <v>103.079341</v>
      </c>
    </row>
    <row r="255" spans="1:5" ht="18" customHeight="1">
      <c r="A255" s="83">
        <v>2101501</v>
      </c>
      <c r="B255" s="84" t="s">
        <v>48</v>
      </c>
      <c r="C255" s="82">
        <v>164.71164400000001</v>
      </c>
      <c r="D255" s="82">
        <v>164.71164400000001</v>
      </c>
      <c r="E255" s="82">
        <v>99.273841000000004</v>
      </c>
    </row>
    <row r="256" spans="1:5" ht="18" customHeight="1">
      <c r="A256" s="83">
        <v>2101599</v>
      </c>
      <c r="B256" s="84" t="s">
        <v>255</v>
      </c>
      <c r="C256" s="82">
        <v>47.952905000000001</v>
      </c>
      <c r="D256" s="82">
        <v>47.952905000000001</v>
      </c>
      <c r="E256" s="82">
        <v>3.8054999999999999</v>
      </c>
    </row>
    <row r="257" spans="1:5" ht="18" customHeight="1">
      <c r="A257" s="83">
        <v>21017</v>
      </c>
      <c r="B257" s="84" t="s">
        <v>254</v>
      </c>
      <c r="C257" s="82">
        <f>SUM(C258:C259)</f>
        <v>106</v>
      </c>
      <c r="D257" s="82">
        <f>SUM(D258:D259)</f>
        <v>106</v>
      </c>
      <c r="E257" s="82"/>
    </row>
    <row r="258" spans="1:5" ht="18" customHeight="1">
      <c r="A258" s="83">
        <v>2101704</v>
      </c>
      <c r="B258" s="84" t="s">
        <v>256</v>
      </c>
      <c r="C258" s="82">
        <v>105</v>
      </c>
      <c r="D258" s="82">
        <v>105</v>
      </c>
      <c r="E258" s="82"/>
    </row>
    <row r="259" spans="1:5" ht="18" customHeight="1">
      <c r="A259" s="83">
        <v>2101799</v>
      </c>
      <c r="B259" s="84" t="s">
        <v>257</v>
      </c>
      <c r="C259" s="82">
        <v>1</v>
      </c>
      <c r="D259" s="82">
        <v>1</v>
      </c>
      <c r="E259" s="82"/>
    </row>
    <row r="260" spans="1:5" ht="18" customHeight="1">
      <c r="A260" s="83">
        <v>21099</v>
      </c>
      <c r="B260" s="84" t="s">
        <v>258</v>
      </c>
      <c r="C260" s="82">
        <f>C261</f>
        <v>50</v>
      </c>
      <c r="D260" s="82">
        <f>D261</f>
        <v>50</v>
      </c>
      <c r="E260" s="82"/>
    </row>
    <row r="261" spans="1:5" ht="18" customHeight="1">
      <c r="A261" s="83">
        <v>2109999</v>
      </c>
      <c r="B261" s="84" t="s">
        <v>259</v>
      </c>
      <c r="C261" s="82">
        <v>50</v>
      </c>
      <c r="D261" s="82">
        <v>50</v>
      </c>
      <c r="E261" s="82"/>
    </row>
    <row r="262" spans="1:5" ht="18" customHeight="1">
      <c r="A262" s="83">
        <v>211</v>
      </c>
      <c r="B262" s="84" t="s">
        <v>260</v>
      </c>
      <c r="C262" s="82">
        <f>C263+C265+C267+C272+C278+C282</f>
        <v>32404.942429000002</v>
      </c>
      <c r="D262" s="82">
        <f>D263+D265+D267+D272+D278+D282</f>
        <v>8919.9424290000006</v>
      </c>
      <c r="E262" s="82">
        <f>E263+E265+E267+E272+E278+E282</f>
        <v>15843.073006000001</v>
      </c>
    </row>
    <row r="263" spans="1:5" ht="18" customHeight="1">
      <c r="A263" s="83">
        <v>21101</v>
      </c>
      <c r="B263" s="84" t="s">
        <v>261</v>
      </c>
      <c r="C263" s="82">
        <f>C264</f>
        <v>811.82702300000005</v>
      </c>
      <c r="D263" s="82">
        <f>D264</f>
        <v>811.82702300000005</v>
      </c>
      <c r="E263" s="82">
        <f>E264</f>
        <v>630.91613700000005</v>
      </c>
    </row>
    <row r="264" spans="1:5" ht="18" customHeight="1">
      <c r="A264" s="83">
        <v>2110101</v>
      </c>
      <c r="B264" s="84" t="s">
        <v>48</v>
      </c>
      <c r="C264" s="82">
        <v>811.82702300000005</v>
      </c>
      <c r="D264" s="82">
        <v>811.82702300000005</v>
      </c>
      <c r="E264" s="82">
        <v>630.91613700000005</v>
      </c>
    </row>
    <row r="265" spans="1:5" ht="18" customHeight="1">
      <c r="A265" s="83">
        <v>21102</v>
      </c>
      <c r="B265" s="84" t="s">
        <v>262</v>
      </c>
      <c r="C265" s="82">
        <f>C266</f>
        <v>5</v>
      </c>
      <c r="D265" s="82">
        <f>D266</f>
        <v>5</v>
      </c>
      <c r="E265" s="82"/>
    </row>
    <row r="266" spans="1:5" ht="18" customHeight="1">
      <c r="A266" s="83">
        <v>2110299</v>
      </c>
      <c r="B266" s="84" t="s">
        <v>263</v>
      </c>
      <c r="C266" s="82">
        <v>5</v>
      </c>
      <c r="D266" s="82">
        <v>5</v>
      </c>
      <c r="E266" s="82"/>
    </row>
    <row r="267" spans="1:5" ht="18" customHeight="1">
      <c r="A267" s="83">
        <v>21103</v>
      </c>
      <c r="B267" s="84" t="s">
        <v>264</v>
      </c>
      <c r="C267" s="82">
        <f>C268+C269+C270+C271</f>
        <v>28998.964714999998</v>
      </c>
      <c r="D267" s="82">
        <f>D268+D269+D270+D271</f>
        <v>5513.9647150000001</v>
      </c>
      <c r="E267" s="82">
        <f>E268+E269+E270+E271</f>
        <v>12469.85</v>
      </c>
    </row>
    <row r="268" spans="1:5" ht="18" customHeight="1">
      <c r="A268" s="83">
        <v>2110301</v>
      </c>
      <c r="B268" s="84" t="s">
        <v>265</v>
      </c>
      <c r="C268" s="82">
        <v>971.04669999999999</v>
      </c>
      <c r="D268" s="82">
        <v>971.04669999999999</v>
      </c>
      <c r="E268" s="82"/>
    </row>
    <row r="269" spans="1:5" ht="18" customHeight="1">
      <c r="A269" s="83">
        <v>2110302</v>
      </c>
      <c r="B269" s="84" t="s">
        <v>266</v>
      </c>
      <c r="C269" s="82">
        <f>4146.618015+23485</f>
        <v>27631.618015</v>
      </c>
      <c r="D269" s="82">
        <v>4146.618015</v>
      </c>
      <c r="E269" s="82">
        <v>10400</v>
      </c>
    </row>
    <row r="270" spans="1:5" ht="18" customHeight="1">
      <c r="A270" s="83">
        <v>2110307</v>
      </c>
      <c r="B270" s="84" t="s">
        <v>267</v>
      </c>
      <c r="C270" s="82">
        <v>3</v>
      </c>
      <c r="D270" s="82">
        <v>3</v>
      </c>
      <c r="E270" s="82"/>
    </row>
    <row r="271" spans="1:5" ht="18" customHeight="1">
      <c r="A271" s="83">
        <v>2110399</v>
      </c>
      <c r="B271" s="84" t="s">
        <v>268</v>
      </c>
      <c r="C271" s="82">
        <v>393.3</v>
      </c>
      <c r="D271" s="82">
        <v>393.3</v>
      </c>
      <c r="E271" s="82">
        <v>2069.85</v>
      </c>
    </row>
    <row r="272" spans="1:5" ht="18" customHeight="1">
      <c r="A272" s="83">
        <v>21104</v>
      </c>
      <c r="B272" s="84" t="s">
        <v>269</v>
      </c>
      <c r="C272" s="82">
        <f>SUM(C273:C277)</f>
        <v>664.77294599999993</v>
      </c>
      <c r="D272" s="82">
        <f>SUM(D273:D277)</f>
        <v>664.77294599999993</v>
      </c>
      <c r="E272" s="82">
        <f>SUM(E273:E277)</f>
        <v>214.72638599999999</v>
      </c>
    </row>
    <row r="273" spans="1:5" ht="18" customHeight="1">
      <c r="A273" s="83">
        <v>2110401</v>
      </c>
      <c r="B273" s="84" t="s">
        <v>270</v>
      </c>
      <c r="C273" s="82">
        <v>139.22</v>
      </c>
      <c r="D273" s="82">
        <v>139.22</v>
      </c>
      <c r="E273" s="82"/>
    </row>
    <row r="274" spans="1:5" ht="18" customHeight="1">
      <c r="A274" s="83">
        <v>2110402</v>
      </c>
      <c r="B274" s="84" t="s">
        <v>271</v>
      </c>
      <c r="C274" s="82">
        <v>45.5</v>
      </c>
      <c r="D274" s="82">
        <v>45.5</v>
      </c>
      <c r="E274" s="82"/>
    </row>
    <row r="275" spans="1:5" ht="18" customHeight="1">
      <c r="A275" s="83">
        <v>2110404</v>
      </c>
      <c r="B275" s="84" t="s">
        <v>272</v>
      </c>
      <c r="C275" s="82">
        <v>43.3</v>
      </c>
      <c r="D275" s="82">
        <v>43.3</v>
      </c>
      <c r="E275" s="82"/>
    </row>
    <row r="276" spans="1:5" ht="18" customHeight="1">
      <c r="A276" s="83">
        <v>2110405</v>
      </c>
      <c r="B276" s="84" t="s">
        <v>273</v>
      </c>
      <c r="C276" s="82">
        <v>210.33294599999999</v>
      </c>
      <c r="D276" s="82">
        <v>210.33294599999999</v>
      </c>
      <c r="E276" s="82">
        <v>142.72638599999999</v>
      </c>
    </row>
    <row r="277" spans="1:5" ht="18" customHeight="1">
      <c r="A277" s="83">
        <v>2110406</v>
      </c>
      <c r="B277" s="84" t="s">
        <v>274</v>
      </c>
      <c r="C277" s="82">
        <v>226.42</v>
      </c>
      <c r="D277" s="82">
        <v>226.42</v>
      </c>
      <c r="E277" s="82">
        <v>72</v>
      </c>
    </row>
    <row r="278" spans="1:5" ht="18" customHeight="1">
      <c r="A278" s="83">
        <v>21111</v>
      </c>
      <c r="B278" s="84" t="s">
        <v>275</v>
      </c>
      <c r="C278" s="82">
        <f>SUM(C279:C281)</f>
        <v>1774.377745</v>
      </c>
      <c r="D278" s="82">
        <f>SUM(D279:D281)</f>
        <v>1774.377745</v>
      </c>
      <c r="E278" s="82">
        <f>SUM(E279:E281)</f>
        <v>777.58048299999996</v>
      </c>
    </row>
    <row r="279" spans="1:5" ht="18" customHeight="1">
      <c r="A279" s="83">
        <v>2111101</v>
      </c>
      <c r="B279" s="84" t="s">
        <v>276</v>
      </c>
      <c r="C279" s="82">
        <v>714.40294400000005</v>
      </c>
      <c r="D279" s="82">
        <v>714.40294400000005</v>
      </c>
      <c r="E279" s="82">
        <v>368.985434</v>
      </c>
    </row>
    <row r="280" spans="1:5" ht="18" customHeight="1">
      <c r="A280" s="83">
        <v>2111102</v>
      </c>
      <c r="B280" s="84" t="s">
        <v>277</v>
      </c>
      <c r="C280" s="82">
        <v>764.24199299999998</v>
      </c>
      <c r="D280" s="82">
        <v>764.24199299999998</v>
      </c>
      <c r="E280" s="82">
        <v>408.59504900000002</v>
      </c>
    </row>
    <row r="281" spans="1:5" ht="18" customHeight="1">
      <c r="A281" s="83">
        <v>2111199</v>
      </c>
      <c r="B281" s="84" t="s">
        <v>278</v>
      </c>
      <c r="C281" s="82">
        <v>295.73280799999998</v>
      </c>
      <c r="D281" s="82">
        <v>295.73280799999998</v>
      </c>
      <c r="E281" s="82"/>
    </row>
    <row r="282" spans="1:5" ht="18" customHeight="1">
      <c r="A282" s="83">
        <v>21199</v>
      </c>
      <c r="B282" s="84" t="s">
        <v>279</v>
      </c>
      <c r="C282" s="82">
        <f>C283</f>
        <v>150</v>
      </c>
      <c r="D282" s="82">
        <f>D283</f>
        <v>150</v>
      </c>
      <c r="E282" s="82">
        <f>E283</f>
        <v>1750</v>
      </c>
    </row>
    <row r="283" spans="1:5" ht="18" customHeight="1">
      <c r="A283" s="83">
        <v>2119999</v>
      </c>
      <c r="B283" s="84" t="s">
        <v>280</v>
      </c>
      <c r="C283" s="82">
        <v>150</v>
      </c>
      <c r="D283" s="82">
        <v>150</v>
      </c>
      <c r="E283" s="82">
        <v>1750</v>
      </c>
    </row>
    <row r="284" spans="1:5" ht="18" customHeight="1">
      <c r="A284" s="83">
        <v>212</v>
      </c>
      <c r="B284" s="84" t="s">
        <v>281</v>
      </c>
      <c r="C284" s="82">
        <f>C285+C290+C293+C295+C297</f>
        <v>122616.712933</v>
      </c>
      <c r="D284" s="82">
        <f>D285+D290+D293+D295+D297</f>
        <v>109477.712933</v>
      </c>
      <c r="E284" s="82">
        <f>E285+E290+E293+E295+E297</f>
        <v>29874.676834999998</v>
      </c>
    </row>
    <row r="285" spans="1:5" ht="18" customHeight="1">
      <c r="A285" s="83">
        <v>21201</v>
      </c>
      <c r="B285" s="84" t="s">
        <v>282</v>
      </c>
      <c r="C285" s="82">
        <f>C286+C287+C288+C289</f>
        <v>10225.328555</v>
      </c>
      <c r="D285" s="82">
        <f>D286+D287+D288+D289</f>
        <v>8473.3285550000001</v>
      </c>
      <c r="E285" s="82">
        <f>E286+E287+E288+E289</f>
        <v>3300.0771980000004</v>
      </c>
    </row>
    <row r="286" spans="1:5" ht="18" customHeight="1">
      <c r="A286" s="83">
        <v>2120101</v>
      </c>
      <c r="B286" s="84" t="s">
        <v>48</v>
      </c>
      <c r="C286" s="82">
        <v>1448.507899</v>
      </c>
      <c r="D286" s="82">
        <v>1448.507899</v>
      </c>
      <c r="E286" s="82">
        <v>924.63032499999997</v>
      </c>
    </row>
    <row r="287" spans="1:5" ht="18" customHeight="1">
      <c r="A287" s="83">
        <v>2120104</v>
      </c>
      <c r="B287" s="84" t="s">
        <v>283</v>
      </c>
      <c r="C287" s="82">
        <v>1952.8743159999999</v>
      </c>
      <c r="D287" s="82">
        <v>1952.8743159999999</v>
      </c>
      <c r="E287" s="82">
        <v>1264.942078</v>
      </c>
    </row>
    <row r="288" spans="1:5" ht="18" customHeight="1">
      <c r="A288" s="83">
        <v>2120106</v>
      </c>
      <c r="B288" s="84" t="s">
        <v>284</v>
      </c>
      <c r="C288" s="82">
        <v>141.691047</v>
      </c>
      <c r="D288" s="82">
        <v>141.691047</v>
      </c>
      <c r="E288" s="82">
        <v>87.866275999999999</v>
      </c>
    </row>
    <row r="289" spans="1:5" ht="18" customHeight="1">
      <c r="A289" s="83">
        <v>2120199</v>
      </c>
      <c r="B289" s="84" t="s">
        <v>285</v>
      </c>
      <c r="C289" s="82">
        <f>4930.255293+1752</f>
        <v>6682.2552930000002</v>
      </c>
      <c r="D289" s="82">
        <v>4930.2552930000002</v>
      </c>
      <c r="E289" s="82">
        <v>1022.638519</v>
      </c>
    </row>
    <row r="290" spans="1:5" ht="18" customHeight="1">
      <c r="A290" s="83">
        <v>21203</v>
      </c>
      <c r="B290" s="84" t="s">
        <v>286</v>
      </c>
      <c r="C290" s="82">
        <f>C291+C292</f>
        <v>27979.082684000001</v>
      </c>
      <c r="D290" s="82">
        <f>D291+D292</f>
        <v>21726.082684000001</v>
      </c>
      <c r="E290" s="82">
        <f>E291+E292</f>
        <v>16423.452600000001</v>
      </c>
    </row>
    <row r="291" spans="1:5" ht="18" customHeight="1">
      <c r="A291" s="83">
        <v>2120303</v>
      </c>
      <c r="B291" s="84" t="s">
        <v>287</v>
      </c>
      <c r="C291" s="82">
        <f>2100+6253</f>
        <v>8353</v>
      </c>
      <c r="D291" s="82">
        <v>2100</v>
      </c>
      <c r="E291" s="82"/>
    </row>
    <row r="292" spans="1:5" ht="18" customHeight="1">
      <c r="A292" s="83">
        <v>2120399</v>
      </c>
      <c r="B292" s="84" t="s">
        <v>288</v>
      </c>
      <c r="C292" s="82">
        <v>19626.082684000001</v>
      </c>
      <c r="D292" s="82">
        <v>19626.082684000001</v>
      </c>
      <c r="E292" s="82">
        <v>16423.452600000001</v>
      </c>
    </row>
    <row r="293" spans="1:5" ht="18" customHeight="1">
      <c r="A293" s="83">
        <v>21205</v>
      </c>
      <c r="B293" s="84" t="s">
        <v>289</v>
      </c>
      <c r="C293" s="82">
        <f>C294</f>
        <v>11402.624384000001</v>
      </c>
      <c r="D293" s="82">
        <f>D294</f>
        <v>11402.624384000001</v>
      </c>
      <c r="E293" s="82">
        <f>E294</f>
        <v>8366.1325469999992</v>
      </c>
    </row>
    <row r="294" spans="1:5" ht="18" customHeight="1">
      <c r="A294" s="83">
        <v>2120501</v>
      </c>
      <c r="B294" s="84" t="s">
        <v>290</v>
      </c>
      <c r="C294" s="82">
        <v>11402.624384000001</v>
      </c>
      <c r="D294" s="82">
        <v>11402.624384000001</v>
      </c>
      <c r="E294" s="82">
        <v>8366.1325469999992</v>
      </c>
    </row>
    <row r="295" spans="1:5" ht="18" customHeight="1">
      <c r="A295" s="83">
        <v>21206</v>
      </c>
      <c r="B295" s="84" t="s">
        <v>291</v>
      </c>
      <c r="C295" s="82">
        <f>C296</f>
        <v>377.24240900000001</v>
      </c>
      <c r="D295" s="82">
        <f>D296</f>
        <v>377.24240900000001</v>
      </c>
      <c r="E295" s="82">
        <f>E296</f>
        <v>282.54449</v>
      </c>
    </row>
    <row r="296" spans="1:5" ht="18" customHeight="1">
      <c r="A296" s="83">
        <v>2120601</v>
      </c>
      <c r="B296" s="84" t="s">
        <v>292</v>
      </c>
      <c r="C296" s="82">
        <v>377.24240900000001</v>
      </c>
      <c r="D296" s="82">
        <v>377.24240900000001</v>
      </c>
      <c r="E296" s="82">
        <v>282.54449</v>
      </c>
    </row>
    <row r="297" spans="1:5" ht="18" customHeight="1">
      <c r="A297" s="83">
        <v>21299</v>
      </c>
      <c r="B297" s="84" t="s">
        <v>293</v>
      </c>
      <c r="C297" s="82">
        <f>C298</f>
        <v>72632.434901000001</v>
      </c>
      <c r="D297" s="82">
        <f>D298</f>
        <v>67498.434901000001</v>
      </c>
      <c r="E297" s="82">
        <f>E298</f>
        <v>1502.47</v>
      </c>
    </row>
    <row r="298" spans="1:5" ht="18" customHeight="1">
      <c r="A298" s="83">
        <v>2129999</v>
      </c>
      <c r="B298" s="84" t="s">
        <v>294</v>
      </c>
      <c r="C298" s="82">
        <f>67498.434901+5134</f>
        <v>72632.434901000001</v>
      </c>
      <c r="D298" s="82">
        <v>67498.434901000001</v>
      </c>
      <c r="E298" s="82">
        <v>1502.47</v>
      </c>
    </row>
    <row r="299" spans="1:5" ht="18" customHeight="1">
      <c r="A299" s="83">
        <v>213</v>
      </c>
      <c r="B299" s="84" t="s">
        <v>295</v>
      </c>
      <c r="C299" s="82">
        <f>C300+C318+C325+C335+C337+C341+C344</f>
        <v>104031.329134</v>
      </c>
      <c r="D299" s="82">
        <f>D300+D318+D325+D335+D337+D341+D344</f>
        <v>104031.329134</v>
      </c>
      <c r="E299" s="82">
        <f>E300+E318+E325+E335+E337+E341+E344</f>
        <v>77998.420226999995</v>
      </c>
    </row>
    <row r="300" spans="1:5" ht="18" customHeight="1">
      <c r="A300" s="83">
        <v>21301</v>
      </c>
      <c r="B300" s="84" t="s">
        <v>296</v>
      </c>
      <c r="C300" s="82">
        <f>SUM(C301:C317)</f>
        <v>53077.676131</v>
      </c>
      <c r="D300" s="82">
        <f>SUM(D301:D317)</f>
        <v>53077.676131</v>
      </c>
      <c r="E300" s="82">
        <f>SUM(E301:E317)</f>
        <v>58138.250443999998</v>
      </c>
    </row>
    <row r="301" spans="1:5" ht="18" customHeight="1">
      <c r="A301" s="83">
        <v>2130101</v>
      </c>
      <c r="B301" s="84" t="s">
        <v>48</v>
      </c>
      <c r="C301" s="82">
        <v>1023.990875</v>
      </c>
      <c r="D301" s="82">
        <v>1023.990875</v>
      </c>
      <c r="E301" s="82">
        <v>712.73753299999998</v>
      </c>
    </row>
    <row r="302" spans="1:5" ht="18" customHeight="1">
      <c r="A302" s="83">
        <v>2130104</v>
      </c>
      <c r="B302" s="84" t="s">
        <v>54</v>
      </c>
      <c r="C302" s="82">
        <v>3814.2158420000001</v>
      </c>
      <c r="D302" s="82">
        <v>3814.2158420000001</v>
      </c>
      <c r="E302" s="82">
        <v>3151.163751</v>
      </c>
    </row>
    <row r="303" spans="1:5" ht="18" customHeight="1">
      <c r="A303" s="83">
        <v>2130106</v>
      </c>
      <c r="B303" s="84" t="s">
        <v>297</v>
      </c>
      <c r="C303" s="82">
        <v>364.67661199999998</v>
      </c>
      <c r="D303" s="82">
        <v>364.67661199999998</v>
      </c>
      <c r="E303" s="82">
        <v>195.56666000000001</v>
      </c>
    </row>
    <row r="304" spans="1:5" ht="18" customHeight="1">
      <c r="A304" s="83">
        <v>2130108</v>
      </c>
      <c r="B304" s="84" t="s">
        <v>298</v>
      </c>
      <c r="C304" s="82">
        <v>734.50995599999999</v>
      </c>
      <c r="D304" s="82">
        <v>734.50995599999999</v>
      </c>
      <c r="E304" s="82">
        <v>691</v>
      </c>
    </row>
    <row r="305" spans="1:5" ht="18" customHeight="1">
      <c r="A305" s="83">
        <v>2130109</v>
      </c>
      <c r="B305" s="84" t="s">
        <v>299</v>
      </c>
      <c r="C305" s="82">
        <v>94.973544000000004</v>
      </c>
      <c r="D305" s="82">
        <v>94.973544000000004</v>
      </c>
      <c r="E305" s="82"/>
    </row>
    <row r="306" spans="1:5" ht="18" customHeight="1">
      <c r="A306" s="83">
        <v>2130110</v>
      </c>
      <c r="B306" s="84" t="s">
        <v>300</v>
      </c>
      <c r="C306" s="82">
        <v>13.251657</v>
      </c>
      <c r="D306" s="82">
        <v>13.251657</v>
      </c>
      <c r="E306" s="82"/>
    </row>
    <row r="307" spans="1:5" ht="18" customHeight="1">
      <c r="A307" s="83">
        <v>2130119</v>
      </c>
      <c r="B307" s="84" t="s">
        <v>301</v>
      </c>
      <c r="C307" s="82">
        <v>0.53069999999999995</v>
      </c>
      <c r="D307" s="82">
        <v>0.53069999999999995</v>
      </c>
      <c r="E307" s="82"/>
    </row>
    <row r="308" spans="1:5" ht="18" customHeight="1">
      <c r="A308" s="83">
        <v>2130120</v>
      </c>
      <c r="B308" s="84" t="s">
        <v>302</v>
      </c>
      <c r="C308" s="82">
        <v>7611.5512559999997</v>
      </c>
      <c r="D308" s="82">
        <v>7611.5512559999997</v>
      </c>
      <c r="E308" s="82">
        <v>3949.8</v>
      </c>
    </row>
    <row r="309" spans="1:5" ht="18" customHeight="1">
      <c r="A309" s="83">
        <v>2130121</v>
      </c>
      <c r="B309" s="84" t="s">
        <v>303</v>
      </c>
      <c r="C309" s="82">
        <v>56</v>
      </c>
      <c r="D309" s="82">
        <v>56</v>
      </c>
      <c r="E309" s="82"/>
    </row>
    <row r="310" spans="1:5" ht="18" customHeight="1">
      <c r="A310" s="83">
        <v>2130122</v>
      </c>
      <c r="B310" s="84" t="s">
        <v>304</v>
      </c>
      <c r="C310" s="82">
        <v>7037.9335570000003</v>
      </c>
      <c r="D310" s="82">
        <v>7037.9335570000003</v>
      </c>
      <c r="E310" s="82">
        <v>4039.1</v>
      </c>
    </row>
    <row r="311" spans="1:5" ht="18" customHeight="1">
      <c r="A311" s="83">
        <v>2130124</v>
      </c>
      <c r="B311" s="84" t="s">
        <v>305</v>
      </c>
      <c r="C311" s="82">
        <v>381.88</v>
      </c>
      <c r="D311" s="82">
        <v>381.88</v>
      </c>
      <c r="E311" s="82">
        <v>2798</v>
      </c>
    </row>
    <row r="312" spans="1:5" ht="18" customHeight="1">
      <c r="A312" s="83">
        <v>2130126</v>
      </c>
      <c r="B312" s="84" t="s">
        <v>306</v>
      </c>
      <c r="C312" s="82">
        <v>14054.899004000001</v>
      </c>
      <c r="D312" s="82">
        <v>14054.899004000001</v>
      </c>
      <c r="E312" s="82">
        <v>38223</v>
      </c>
    </row>
    <row r="313" spans="1:5" ht="18" customHeight="1">
      <c r="A313" s="83">
        <v>2130135</v>
      </c>
      <c r="B313" s="84" t="s">
        <v>307</v>
      </c>
      <c r="C313" s="82">
        <v>1475.50125</v>
      </c>
      <c r="D313" s="82">
        <v>1475.50125</v>
      </c>
      <c r="E313" s="82">
        <v>222</v>
      </c>
    </row>
    <row r="314" spans="1:5" ht="18" customHeight="1">
      <c r="A314" s="83">
        <v>2130142</v>
      </c>
      <c r="B314" s="84" t="s">
        <v>308</v>
      </c>
      <c r="C314" s="82">
        <v>400</v>
      </c>
      <c r="D314" s="82">
        <v>400</v>
      </c>
      <c r="E314" s="82">
        <v>567</v>
      </c>
    </row>
    <row r="315" spans="1:5" ht="18" customHeight="1">
      <c r="A315" s="83">
        <v>2130148</v>
      </c>
      <c r="B315" s="84" t="s">
        <v>309</v>
      </c>
      <c r="C315" s="82">
        <v>1392.2420500000001</v>
      </c>
      <c r="D315" s="82">
        <v>1392.2420500000001</v>
      </c>
      <c r="E315" s="82">
        <v>1270.5999999999999</v>
      </c>
    </row>
    <row r="316" spans="1:5" ht="18" customHeight="1">
      <c r="A316" s="83">
        <v>2130152</v>
      </c>
      <c r="B316" s="84" t="s">
        <v>310</v>
      </c>
      <c r="C316" s="82">
        <v>18.558848000000001</v>
      </c>
      <c r="D316" s="82">
        <v>18.558848000000001</v>
      </c>
      <c r="E316" s="82">
        <f>29.9709+25.8</f>
        <v>55.770899999999997</v>
      </c>
    </row>
    <row r="317" spans="1:5" ht="18" customHeight="1">
      <c r="A317" s="83">
        <v>2130153</v>
      </c>
      <c r="B317" s="84" t="s">
        <v>311</v>
      </c>
      <c r="C317" s="82">
        <v>14602.96098</v>
      </c>
      <c r="D317" s="82">
        <v>14602.96098</v>
      </c>
      <c r="E317" s="82">
        <v>2262.5115999999998</v>
      </c>
    </row>
    <row r="318" spans="1:5" ht="18" customHeight="1">
      <c r="A318" s="83">
        <v>21302</v>
      </c>
      <c r="B318" s="84" t="s">
        <v>312</v>
      </c>
      <c r="C318" s="82">
        <f>SUM(C319:C324)</f>
        <v>15519.203661000001</v>
      </c>
      <c r="D318" s="82">
        <f>SUM(D319:D324)</f>
        <v>15519.203661000001</v>
      </c>
      <c r="E318" s="82">
        <f>SUM(E319:E324)</f>
        <v>712.09758399999998</v>
      </c>
    </row>
    <row r="319" spans="1:5" ht="18" customHeight="1">
      <c r="A319" s="83">
        <v>2130201</v>
      </c>
      <c r="B319" s="84" t="s">
        <v>48</v>
      </c>
      <c r="C319" s="82">
        <v>457.57428599999997</v>
      </c>
      <c r="D319" s="82">
        <v>457.57428599999997</v>
      </c>
      <c r="E319" s="82">
        <v>425.76933200000002</v>
      </c>
    </row>
    <row r="320" spans="1:5" ht="18" customHeight="1">
      <c r="A320" s="83">
        <v>2130204</v>
      </c>
      <c r="B320" s="84" t="s">
        <v>313</v>
      </c>
      <c r="C320" s="82">
        <v>162.790042</v>
      </c>
      <c r="D320" s="82">
        <v>162.790042</v>
      </c>
      <c r="E320" s="82">
        <v>174.42825199999999</v>
      </c>
    </row>
    <row r="321" spans="1:5" ht="18" customHeight="1">
      <c r="A321" s="83">
        <v>2130205</v>
      </c>
      <c r="B321" s="84" t="s">
        <v>314</v>
      </c>
      <c r="C321" s="82">
        <v>12899.754000000001</v>
      </c>
      <c r="D321" s="82">
        <v>12899.754000000001</v>
      </c>
      <c r="E321" s="82"/>
    </row>
    <row r="322" spans="1:5" ht="18" customHeight="1">
      <c r="A322" s="83">
        <v>2130211</v>
      </c>
      <c r="B322" s="84" t="s">
        <v>315</v>
      </c>
      <c r="C322" s="82">
        <v>43</v>
      </c>
      <c r="D322" s="82">
        <v>43</v>
      </c>
      <c r="E322" s="82"/>
    </row>
    <row r="323" spans="1:5" ht="18" customHeight="1">
      <c r="A323" s="83">
        <v>2130212</v>
      </c>
      <c r="B323" s="84" t="s">
        <v>316</v>
      </c>
      <c r="C323" s="82">
        <v>1774.5648329999999</v>
      </c>
      <c r="D323" s="82">
        <v>1774.5648329999999</v>
      </c>
      <c r="E323" s="82"/>
    </row>
    <row r="324" spans="1:5" ht="18" customHeight="1">
      <c r="A324" s="83">
        <v>2130234</v>
      </c>
      <c r="B324" s="84" t="s">
        <v>317</v>
      </c>
      <c r="C324" s="82">
        <v>181.5205</v>
      </c>
      <c r="D324" s="82">
        <v>181.5205</v>
      </c>
      <c r="E324" s="82">
        <v>111.9</v>
      </c>
    </row>
    <row r="325" spans="1:5" ht="18" customHeight="1">
      <c r="A325" s="83">
        <v>21303</v>
      </c>
      <c r="B325" s="84" t="s">
        <v>318</v>
      </c>
      <c r="C325" s="82">
        <f>SUM(C326:C334)</f>
        <v>16933.107950000001</v>
      </c>
      <c r="D325" s="82">
        <f>SUM(D326:D334)</f>
        <v>16933.107950000001</v>
      </c>
      <c r="E325" s="82">
        <f>SUM(E326:E334)</f>
        <v>3602.5155990000003</v>
      </c>
    </row>
    <row r="326" spans="1:5" ht="18" customHeight="1">
      <c r="A326" s="83">
        <v>2130301</v>
      </c>
      <c r="B326" s="84" t="s">
        <v>48</v>
      </c>
      <c r="C326" s="82">
        <v>501.990498</v>
      </c>
      <c r="D326" s="82">
        <v>501.990498</v>
      </c>
      <c r="E326" s="82">
        <v>431.48293000000001</v>
      </c>
    </row>
    <row r="327" spans="1:5" ht="18" customHeight="1">
      <c r="A327" s="83">
        <v>2130304</v>
      </c>
      <c r="B327" s="84" t="s">
        <v>319</v>
      </c>
      <c r="C327" s="82">
        <v>1846.8758029999999</v>
      </c>
      <c r="D327" s="82">
        <v>1846.8758029999999</v>
      </c>
      <c r="E327" s="82">
        <v>1777.205359</v>
      </c>
    </row>
    <row r="328" spans="1:5" ht="18" customHeight="1">
      <c r="A328" s="83">
        <v>2130305</v>
      </c>
      <c r="B328" s="84" t="s">
        <v>320</v>
      </c>
      <c r="C328" s="82">
        <v>12709.019178</v>
      </c>
      <c r="D328" s="82">
        <v>12709.019178</v>
      </c>
      <c r="E328" s="82"/>
    </row>
    <row r="329" spans="1:5" ht="18" customHeight="1">
      <c r="A329" s="83">
        <v>2130306</v>
      </c>
      <c r="B329" s="84" t="s">
        <v>321</v>
      </c>
      <c r="C329" s="82">
        <v>160</v>
      </c>
      <c r="D329" s="82">
        <v>160</v>
      </c>
      <c r="E329" s="82">
        <v>60</v>
      </c>
    </row>
    <row r="330" spans="1:5" ht="18" customHeight="1">
      <c r="A330" s="83">
        <v>2130309</v>
      </c>
      <c r="B330" s="84" t="s">
        <v>322</v>
      </c>
      <c r="C330" s="82">
        <v>33.082870999999997</v>
      </c>
      <c r="D330" s="82">
        <v>33.082870999999997</v>
      </c>
      <c r="E330" s="82">
        <v>33.827309999999997</v>
      </c>
    </row>
    <row r="331" spans="1:5" ht="18" customHeight="1">
      <c r="A331" s="83">
        <v>2130310</v>
      </c>
      <c r="B331" s="84" t="s">
        <v>323</v>
      </c>
      <c r="C331" s="82">
        <v>1</v>
      </c>
      <c r="D331" s="82">
        <v>1</v>
      </c>
      <c r="E331" s="82"/>
    </row>
    <row r="332" spans="1:5" ht="18" customHeight="1">
      <c r="A332" s="83">
        <v>2130311</v>
      </c>
      <c r="B332" s="84" t="s">
        <v>324</v>
      </c>
      <c r="C332" s="82">
        <v>1281.3123000000001</v>
      </c>
      <c r="D332" s="82">
        <v>1281.3123000000001</v>
      </c>
      <c r="E332" s="82">
        <v>1300</v>
      </c>
    </row>
    <row r="333" spans="1:5" ht="18" customHeight="1">
      <c r="A333" s="83">
        <v>2130314</v>
      </c>
      <c r="B333" s="84" t="s">
        <v>325</v>
      </c>
      <c r="C333" s="82">
        <v>395.02730000000003</v>
      </c>
      <c r="D333" s="82">
        <v>395.02730000000003</v>
      </c>
      <c r="E333" s="82"/>
    </row>
    <row r="334" spans="1:5" ht="18" customHeight="1">
      <c r="A334" s="83">
        <v>2130399</v>
      </c>
      <c r="B334" s="84" t="s">
        <v>326</v>
      </c>
      <c r="C334" s="82">
        <v>4.8</v>
      </c>
      <c r="D334" s="82">
        <v>4.8</v>
      </c>
      <c r="E334" s="82"/>
    </row>
    <row r="335" spans="1:5" ht="18" customHeight="1">
      <c r="A335" s="83">
        <v>21305</v>
      </c>
      <c r="B335" s="84" t="s">
        <v>327</v>
      </c>
      <c r="C335" s="82">
        <f>C336</f>
        <v>550</v>
      </c>
      <c r="D335" s="82">
        <f>D336</f>
        <v>550</v>
      </c>
      <c r="E335" s="82">
        <f>E336</f>
        <v>180</v>
      </c>
    </row>
    <row r="336" spans="1:5" ht="18" customHeight="1">
      <c r="A336" s="83">
        <v>2130505</v>
      </c>
      <c r="B336" s="84" t="s">
        <v>328</v>
      </c>
      <c r="C336" s="82">
        <v>550</v>
      </c>
      <c r="D336" s="82">
        <v>550</v>
      </c>
      <c r="E336" s="82">
        <v>180</v>
      </c>
    </row>
    <row r="337" spans="1:5" ht="18" customHeight="1">
      <c r="A337" s="83">
        <v>21307</v>
      </c>
      <c r="B337" s="84" t="s">
        <v>329</v>
      </c>
      <c r="C337" s="82">
        <f>SUM(C338:C340)</f>
        <v>9021.8353459999998</v>
      </c>
      <c r="D337" s="82">
        <f>SUM(D338:D340)</f>
        <v>9021.8353459999998</v>
      </c>
      <c r="E337" s="82">
        <f>SUM(E338:E340)</f>
        <v>9906.1566000000003</v>
      </c>
    </row>
    <row r="338" spans="1:5" ht="18" customHeight="1">
      <c r="A338" s="83">
        <v>2130701</v>
      </c>
      <c r="B338" s="84" t="s">
        <v>330</v>
      </c>
      <c r="C338" s="82">
        <v>281.92555900000002</v>
      </c>
      <c r="D338" s="82">
        <v>281.92555900000002</v>
      </c>
      <c r="E338" s="82">
        <v>980</v>
      </c>
    </row>
    <row r="339" spans="1:5" ht="18" customHeight="1">
      <c r="A339" s="83">
        <v>2130705</v>
      </c>
      <c r="B339" s="84" t="s">
        <v>331</v>
      </c>
      <c r="C339" s="82">
        <v>8639.9097870000005</v>
      </c>
      <c r="D339" s="82">
        <v>8639.9097870000005</v>
      </c>
      <c r="E339" s="82">
        <v>8926.1566000000003</v>
      </c>
    </row>
    <row r="340" spans="1:5" ht="18" customHeight="1">
      <c r="A340" s="83">
        <v>2130707</v>
      </c>
      <c r="B340" s="84" t="s">
        <v>332</v>
      </c>
      <c r="C340" s="82">
        <v>100</v>
      </c>
      <c r="D340" s="82">
        <v>100</v>
      </c>
      <c r="E340" s="82"/>
    </row>
    <row r="341" spans="1:5" ht="18" customHeight="1">
      <c r="A341" s="83">
        <v>21308</v>
      </c>
      <c r="B341" s="84" t="s">
        <v>333</v>
      </c>
      <c r="C341" s="82">
        <f>C342+C343</f>
        <v>8899.5060460000004</v>
      </c>
      <c r="D341" s="82">
        <f>D342+D343</f>
        <v>8899.5060460000004</v>
      </c>
      <c r="E341" s="82">
        <f>E342+E343</f>
        <v>5459.4000000000005</v>
      </c>
    </row>
    <row r="342" spans="1:5" ht="18" customHeight="1">
      <c r="A342" s="83">
        <v>2130803</v>
      </c>
      <c r="B342" s="84" t="s">
        <v>334</v>
      </c>
      <c r="C342" s="82">
        <v>8887.0030079999997</v>
      </c>
      <c r="D342" s="82">
        <v>8887.0030079999997</v>
      </c>
      <c r="E342" s="82">
        <v>5449.6</v>
      </c>
    </row>
    <row r="343" spans="1:5" ht="18" customHeight="1">
      <c r="A343" s="83">
        <v>2130804</v>
      </c>
      <c r="B343" s="84" t="s">
        <v>335</v>
      </c>
      <c r="C343" s="82">
        <v>12.503038</v>
      </c>
      <c r="D343" s="82">
        <v>12.503038</v>
      </c>
      <c r="E343" s="82">
        <v>9.8000000000000007</v>
      </c>
    </row>
    <row r="344" spans="1:5" ht="18" customHeight="1">
      <c r="A344" s="83">
        <v>21399</v>
      </c>
      <c r="B344" s="84" t="s">
        <v>336</v>
      </c>
      <c r="C344" s="82">
        <f>C345</f>
        <v>30</v>
      </c>
      <c r="D344" s="82">
        <f>D345</f>
        <v>30</v>
      </c>
      <c r="E344" s="82"/>
    </row>
    <row r="345" spans="1:5" ht="18" customHeight="1">
      <c r="A345" s="83">
        <v>2139999</v>
      </c>
      <c r="B345" s="84" t="s">
        <v>337</v>
      </c>
      <c r="C345" s="82">
        <v>30</v>
      </c>
      <c r="D345" s="82">
        <v>30</v>
      </c>
      <c r="E345" s="82"/>
    </row>
    <row r="346" spans="1:5" ht="18" customHeight="1">
      <c r="A346" s="83">
        <v>214</v>
      </c>
      <c r="B346" s="84" t="s">
        <v>338</v>
      </c>
      <c r="C346" s="82">
        <f>C347+C353+C355</f>
        <v>24967.568563000001</v>
      </c>
      <c r="D346" s="82">
        <f>D347+D353+D355</f>
        <v>18299.568563000001</v>
      </c>
      <c r="E346" s="82">
        <f>E347+E353+E355</f>
        <v>21980.046717000001</v>
      </c>
    </row>
    <row r="347" spans="1:5" ht="18" customHeight="1">
      <c r="A347" s="83">
        <v>21401</v>
      </c>
      <c r="B347" s="84" t="s">
        <v>339</v>
      </c>
      <c r="C347" s="82">
        <f>SUM(C348:C352)</f>
        <v>19613.922995000001</v>
      </c>
      <c r="D347" s="82">
        <f>SUM(D348:D352)</f>
        <v>12945.922995000001</v>
      </c>
      <c r="E347" s="82">
        <f>SUM(E348:E352)</f>
        <v>17069.830341000001</v>
      </c>
    </row>
    <row r="348" spans="1:5" ht="18" customHeight="1">
      <c r="A348" s="83">
        <v>2140101</v>
      </c>
      <c r="B348" s="84" t="s">
        <v>48</v>
      </c>
      <c r="C348" s="82">
        <v>736.91378399999996</v>
      </c>
      <c r="D348" s="82">
        <v>736.91378399999996</v>
      </c>
      <c r="E348" s="82">
        <v>343.75496099999998</v>
      </c>
    </row>
    <row r="349" spans="1:5" ht="18" customHeight="1">
      <c r="A349" s="83">
        <v>2140104</v>
      </c>
      <c r="B349" s="84" t="s">
        <v>340</v>
      </c>
      <c r="C349" s="82">
        <v>4175</v>
      </c>
      <c r="D349" s="82">
        <v>4175</v>
      </c>
      <c r="E349" s="82">
        <v>2224.6999999999998</v>
      </c>
    </row>
    <row r="350" spans="1:5" ht="18" customHeight="1">
      <c r="A350" s="83">
        <v>2140106</v>
      </c>
      <c r="B350" s="84" t="s">
        <v>341</v>
      </c>
      <c r="C350" s="82">
        <f>2518.806177+6668</f>
        <v>9186.8061770000004</v>
      </c>
      <c r="D350" s="82">
        <v>2518.8061769999999</v>
      </c>
      <c r="E350" s="82">
        <v>11067.723</v>
      </c>
    </row>
    <row r="351" spans="1:5" ht="18" customHeight="1">
      <c r="A351" s="83">
        <v>2140109</v>
      </c>
      <c r="B351" s="84" t="s">
        <v>342</v>
      </c>
      <c r="C351" s="82"/>
      <c r="D351" s="82"/>
      <c r="E351" s="82">
        <v>200</v>
      </c>
    </row>
    <row r="352" spans="1:5" ht="18" customHeight="1">
      <c r="A352" s="83">
        <v>2140112</v>
      </c>
      <c r="B352" s="84" t="s">
        <v>343</v>
      </c>
      <c r="C352" s="82">
        <v>5515.2030340000001</v>
      </c>
      <c r="D352" s="82">
        <v>5515.2030340000001</v>
      </c>
      <c r="E352" s="82">
        <v>3233.65238</v>
      </c>
    </row>
    <row r="353" spans="1:5" ht="18" customHeight="1">
      <c r="A353" s="83">
        <v>21402</v>
      </c>
      <c r="B353" s="84" t="s">
        <v>344</v>
      </c>
      <c r="C353" s="82">
        <f>C354</f>
        <v>69.645567999999997</v>
      </c>
      <c r="D353" s="82">
        <f>D354</f>
        <v>69.645567999999997</v>
      </c>
      <c r="E353" s="82">
        <f>E354</f>
        <v>68.645476000000002</v>
      </c>
    </row>
    <row r="354" spans="1:5" ht="18" customHeight="1">
      <c r="A354" s="83">
        <v>2140299</v>
      </c>
      <c r="B354" s="84" t="s">
        <v>345</v>
      </c>
      <c r="C354" s="82">
        <v>69.645567999999997</v>
      </c>
      <c r="D354" s="82">
        <v>69.645567999999997</v>
      </c>
      <c r="E354" s="82">
        <v>68.645476000000002</v>
      </c>
    </row>
    <row r="355" spans="1:5" ht="18" customHeight="1">
      <c r="A355" s="83">
        <v>21499</v>
      </c>
      <c r="B355" s="84" t="s">
        <v>346</v>
      </c>
      <c r="C355" s="82">
        <f>C356+C357</f>
        <v>5284</v>
      </c>
      <c r="D355" s="82">
        <f>D356+D357</f>
        <v>5284</v>
      </c>
      <c r="E355" s="82">
        <f>E356+E357</f>
        <v>4841.5708999999997</v>
      </c>
    </row>
    <row r="356" spans="1:5" ht="18" customHeight="1">
      <c r="A356" s="83">
        <v>2149901</v>
      </c>
      <c r="B356" s="84" t="s">
        <v>347</v>
      </c>
      <c r="C356" s="82">
        <v>4954</v>
      </c>
      <c r="D356" s="82">
        <v>4954</v>
      </c>
      <c r="E356" s="82">
        <v>4478</v>
      </c>
    </row>
    <row r="357" spans="1:5" ht="18" customHeight="1">
      <c r="A357" s="83">
        <v>2149999</v>
      </c>
      <c r="B357" s="84" t="s">
        <v>348</v>
      </c>
      <c r="C357" s="82">
        <v>330</v>
      </c>
      <c r="D357" s="82">
        <v>330</v>
      </c>
      <c r="E357" s="82">
        <v>363.57089999999999</v>
      </c>
    </row>
    <row r="358" spans="1:5" ht="18" customHeight="1">
      <c r="A358" s="83">
        <v>215</v>
      </c>
      <c r="B358" s="84" t="s">
        <v>349</v>
      </c>
      <c r="C358" s="82">
        <f>C359+C362</f>
        <v>18793.960342999999</v>
      </c>
      <c r="D358" s="82">
        <f>D359+D362</f>
        <v>1013.960343</v>
      </c>
      <c r="E358" s="82">
        <f>E359+E362</f>
        <v>483.33326999999997</v>
      </c>
    </row>
    <row r="359" spans="1:5" ht="18" customHeight="1">
      <c r="A359" s="83">
        <v>21507</v>
      </c>
      <c r="B359" s="84" t="s">
        <v>350</v>
      </c>
      <c r="C359" s="82">
        <f>C360+C361</f>
        <v>18130.295817999999</v>
      </c>
      <c r="D359" s="82">
        <f>D360+D361</f>
        <v>350.295818</v>
      </c>
      <c r="E359" s="82">
        <f>E360+E361</f>
        <v>127.623994</v>
      </c>
    </row>
    <row r="360" spans="1:5" ht="18" customHeight="1">
      <c r="A360" s="83">
        <v>2150701</v>
      </c>
      <c r="B360" s="84" t="s">
        <v>48</v>
      </c>
      <c r="C360" s="82">
        <v>230.295818</v>
      </c>
      <c r="D360" s="82">
        <v>230.295818</v>
      </c>
      <c r="E360" s="82">
        <v>127.623994</v>
      </c>
    </row>
    <row r="361" spans="1:5" ht="18" customHeight="1">
      <c r="A361" s="83">
        <v>2150799</v>
      </c>
      <c r="B361" s="84" t="s">
        <v>351</v>
      </c>
      <c r="C361" s="82">
        <f>120+17780</f>
        <v>17900</v>
      </c>
      <c r="D361" s="82">
        <v>120</v>
      </c>
      <c r="E361" s="82"/>
    </row>
    <row r="362" spans="1:5" ht="18" customHeight="1">
      <c r="A362" s="83">
        <v>21508</v>
      </c>
      <c r="B362" s="84" t="s">
        <v>352</v>
      </c>
      <c r="C362" s="82">
        <f>C363+C364</f>
        <v>663.66452500000003</v>
      </c>
      <c r="D362" s="82">
        <f>D363+D364</f>
        <v>663.66452500000003</v>
      </c>
      <c r="E362" s="82">
        <f>E363+E364</f>
        <v>355.70927599999999</v>
      </c>
    </row>
    <row r="363" spans="1:5" ht="18" customHeight="1">
      <c r="A363" s="83">
        <v>2150801</v>
      </c>
      <c r="B363" s="84" t="s">
        <v>48</v>
      </c>
      <c r="C363" s="82">
        <v>648.22452499999997</v>
      </c>
      <c r="D363" s="82">
        <v>648.22452499999997</v>
      </c>
      <c r="E363" s="82">
        <v>355.70927599999999</v>
      </c>
    </row>
    <row r="364" spans="1:5" ht="18" customHeight="1">
      <c r="A364" s="83">
        <v>2150899</v>
      </c>
      <c r="B364" s="84" t="s">
        <v>353</v>
      </c>
      <c r="C364" s="82">
        <v>15.44</v>
      </c>
      <c r="D364" s="82">
        <v>15.44</v>
      </c>
      <c r="E364" s="82"/>
    </row>
    <row r="365" spans="1:5" ht="18" customHeight="1">
      <c r="A365" s="83">
        <v>216</v>
      </c>
      <c r="B365" s="84" t="s">
        <v>354</v>
      </c>
      <c r="C365" s="82">
        <f>C366+C368</f>
        <v>1538.2210639999998</v>
      </c>
      <c r="D365" s="82">
        <f>D366+D368</f>
        <v>1538.2210639999998</v>
      </c>
      <c r="E365" s="82">
        <f>E366+E368</f>
        <v>422.05443600000001</v>
      </c>
    </row>
    <row r="366" spans="1:5" ht="18" customHeight="1">
      <c r="A366" s="83">
        <v>21602</v>
      </c>
      <c r="B366" s="84" t="s">
        <v>355</v>
      </c>
      <c r="C366" s="82">
        <f>C367</f>
        <v>1233.6199999999999</v>
      </c>
      <c r="D366" s="82">
        <f>D367</f>
        <v>1233.6199999999999</v>
      </c>
      <c r="E366" s="82">
        <f>E367</f>
        <v>422.05443600000001</v>
      </c>
    </row>
    <row r="367" spans="1:5" ht="18" customHeight="1">
      <c r="A367" s="83">
        <v>2160299</v>
      </c>
      <c r="B367" s="84" t="s">
        <v>356</v>
      </c>
      <c r="C367" s="82">
        <v>1233.6199999999999</v>
      </c>
      <c r="D367" s="82">
        <v>1233.6199999999999</v>
      </c>
      <c r="E367" s="82">
        <v>422.05443600000001</v>
      </c>
    </row>
    <row r="368" spans="1:5" ht="18" customHeight="1">
      <c r="A368" s="83">
        <v>21699</v>
      </c>
      <c r="B368" s="84" t="s">
        <v>357</v>
      </c>
      <c r="C368" s="82">
        <f>C369</f>
        <v>304.60106400000001</v>
      </c>
      <c r="D368" s="82">
        <f>D369</f>
        <v>304.60106400000001</v>
      </c>
      <c r="E368" s="82"/>
    </row>
    <row r="369" spans="1:5" ht="18" customHeight="1">
      <c r="A369" s="83">
        <v>2169999</v>
      </c>
      <c r="B369" s="84" t="s">
        <v>358</v>
      </c>
      <c r="C369" s="82">
        <v>304.60106400000001</v>
      </c>
      <c r="D369" s="82">
        <v>304.60106400000001</v>
      </c>
      <c r="E369" s="82"/>
    </row>
    <row r="370" spans="1:5" ht="18" customHeight="1">
      <c r="A370" s="83">
        <v>219</v>
      </c>
      <c r="B370" s="84" t="s">
        <v>359</v>
      </c>
      <c r="C370" s="82">
        <f>C371</f>
        <v>740</v>
      </c>
      <c r="D370" s="82">
        <f>D371</f>
        <v>740</v>
      </c>
      <c r="E370" s="82">
        <f>E371</f>
        <v>740</v>
      </c>
    </row>
    <row r="371" spans="1:5" ht="18" customHeight="1">
      <c r="A371" s="83">
        <v>21906</v>
      </c>
      <c r="B371" s="84" t="s">
        <v>296</v>
      </c>
      <c r="C371" s="82">
        <v>740</v>
      </c>
      <c r="D371" s="82">
        <v>740</v>
      </c>
      <c r="E371" s="82">
        <v>740</v>
      </c>
    </row>
    <row r="372" spans="1:5" ht="18" customHeight="1">
      <c r="A372" s="83">
        <v>220</v>
      </c>
      <c r="B372" s="84" t="s">
        <v>360</v>
      </c>
      <c r="C372" s="82">
        <f>C373+C377</f>
        <v>9306.2490199999993</v>
      </c>
      <c r="D372" s="82">
        <f>D373+D377</f>
        <v>3356.2490200000002</v>
      </c>
      <c r="E372" s="82">
        <f>E373+E377</f>
        <v>1528.2836780000002</v>
      </c>
    </row>
    <row r="373" spans="1:5" ht="18" customHeight="1">
      <c r="A373" s="83">
        <v>22001</v>
      </c>
      <c r="B373" s="84" t="s">
        <v>361</v>
      </c>
      <c r="C373" s="82">
        <f>C374+C375+C376</f>
        <v>8954.9108550000001</v>
      </c>
      <c r="D373" s="82">
        <f>D374+D375+D376</f>
        <v>3004.9108550000001</v>
      </c>
      <c r="E373" s="82">
        <f>E374+E375+E376</f>
        <v>1389.6023400000001</v>
      </c>
    </row>
    <row r="374" spans="1:5" ht="18" customHeight="1">
      <c r="A374" s="83">
        <v>2200101</v>
      </c>
      <c r="B374" s="84" t="s">
        <v>48</v>
      </c>
      <c r="C374" s="82">
        <v>1016.684119</v>
      </c>
      <c r="D374" s="82">
        <v>1016.684119</v>
      </c>
      <c r="E374" s="82">
        <v>531.82068500000003</v>
      </c>
    </row>
    <row r="375" spans="1:5" ht="18" customHeight="1">
      <c r="A375" s="83">
        <v>2200112</v>
      </c>
      <c r="B375" s="84" t="s">
        <v>362</v>
      </c>
      <c r="C375" s="82">
        <f>767.537601+5950</f>
        <v>6717.537601</v>
      </c>
      <c r="D375" s="82">
        <v>767.537601</v>
      </c>
      <c r="E375" s="82">
        <v>415.470349</v>
      </c>
    </row>
    <row r="376" spans="1:5" ht="18" customHeight="1">
      <c r="A376" s="83">
        <v>2200150</v>
      </c>
      <c r="B376" s="84" t="s">
        <v>54</v>
      </c>
      <c r="C376" s="82">
        <v>1220.6891350000001</v>
      </c>
      <c r="D376" s="82">
        <v>1220.6891350000001</v>
      </c>
      <c r="E376" s="82">
        <v>442.311306</v>
      </c>
    </row>
    <row r="377" spans="1:5" ht="18" customHeight="1">
      <c r="A377" s="83">
        <v>22005</v>
      </c>
      <c r="B377" s="84" t="s">
        <v>363</v>
      </c>
      <c r="C377" s="82">
        <f>C378+C379</f>
        <v>351.338165</v>
      </c>
      <c r="D377" s="82">
        <f>D378+D379</f>
        <v>351.338165</v>
      </c>
      <c r="E377" s="82">
        <f>E378+E379</f>
        <v>138.68133800000001</v>
      </c>
    </row>
    <row r="378" spans="1:5" ht="18" customHeight="1">
      <c r="A378" s="83">
        <v>2200504</v>
      </c>
      <c r="B378" s="84" t="s">
        <v>364</v>
      </c>
      <c r="C378" s="82">
        <v>270.15523300000001</v>
      </c>
      <c r="D378" s="82">
        <v>270.15523300000001</v>
      </c>
      <c r="E378" s="82">
        <v>138.68133800000001</v>
      </c>
    </row>
    <row r="379" spans="1:5" ht="18" customHeight="1">
      <c r="A379" s="83">
        <v>2200509</v>
      </c>
      <c r="B379" s="84" t="s">
        <v>365</v>
      </c>
      <c r="C379" s="82">
        <v>81.182931999999994</v>
      </c>
      <c r="D379" s="82">
        <v>81.182931999999994</v>
      </c>
      <c r="E379" s="82"/>
    </row>
    <row r="380" spans="1:5" ht="18" customHeight="1">
      <c r="A380" s="83">
        <v>221</v>
      </c>
      <c r="B380" s="84" t="s">
        <v>366</v>
      </c>
      <c r="C380" s="82">
        <f>C381+C387</f>
        <v>60656.116727000001</v>
      </c>
      <c r="D380" s="82">
        <f>D381+D387</f>
        <v>45057.116726999993</v>
      </c>
      <c r="E380" s="82">
        <f>E381+E387</f>
        <v>32759.265437999999</v>
      </c>
    </row>
    <row r="381" spans="1:5" ht="18" customHeight="1">
      <c r="A381" s="83">
        <v>22101</v>
      </c>
      <c r="B381" s="84" t="s">
        <v>367</v>
      </c>
      <c r="C381" s="82">
        <f>C382+C383+C384+C385+C386</f>
        <v>25449.297900000001</v>
      </c>
      <c r="D381" s="82">
        <f>D382+D383+D384+D385+D386</f>
        <v>9850.2978999999996</v>
      </c>
      <c r="E381" s="82">
        <f>E382+E383+E384+E385+E386</f>
        <v>2066.98</v>
      </c>
    </row>
    <row r="382" spans="1:5" ht="18" customHeight="1">
      <c r="A382" s="83">
        <v>2210103</v>
      </c>
      <c r="B382" s="84" t="s">
        <v>368</v>
      </c>
      <c r="C382" s="82">
        <f>8001.2168+15599</f>
        <v>23600.216800000002</v>
      </c>
      <c r="D382" s="82">
        <v>8001.2168000000001</v>
      </c>
      <c r="E382" s="82"/>
    </row>
    <row r="383" spans="1:5" ht="18" customHeight="1">
      <c r="A383" s="83">
        <v>2210105</v>
      </c>
      <c r="B383" s="84" t="s">
        <v>369</v>
      </c>
      <c r="C383" s="82">
        <v>245.08109999999999</v>
      </c>
      <c r="D383" s="82">
        <v>245.08109999999999</v>
      </c>
      <c r="E383" s="82">
        <v>95.2</v>
      </c>
    </row>
    <row r="384" spans="1:5" ht="18" customHeight="1">
      <c r="A384" s="83">
        <v>2210108</v>
      </c>
      <c r="B384" s="84" t="s">
        <v>370</v>
      </c>
      <c r="C384" s="82">
        <v>1600</v>
      </c>
      <c r="D384" s="82">
        <v>1600</v>
      </c>
      <c r="E384" s="82">
        <v>1628.08</v>
      </c>
    </row>
    <row r="385" spans="1:5" ht="18" customHeight="1">
      <c r="A385" s="83">
        <v>2210109</v>
      </c>
      <c r="B385" s="84" t="s">
        <v>371</v>
      </c>
      <c r="C385" s="82">
        <v>4</v>
      </c>
      <c r="D385" s="82">
        <v>4</v>
      </c>
      <c r="E385" s="82">
        <v>160.69999999999999</v>
      </c>
    </row>
    <row r="386" spans="1:5" ht="18" customHeight="1">
      <c r="A386" s="83">
        <v>2210113</v>
      </c>
      <c r="B386" s="84" t="s">
        <v>372</v>
      </c>
      <c r="C386" s="82"/>
      <c r="D386" s="82"/>
      <c r="E386" s="82">
        <v>183</v>
      </c>
    </row>
    <row r="387" spans="1:5" ht="18" customHeight="1">
      <c r="A387" s="83">
        <v>22102</v>
      </c>
      <c r="B387" s="84" t="s">
        <v>373</v>
      </c>
      <c r="C387" s="82">
        <f>C388+C389</f>
        <v>35206.818826999996</v>
      </c>
      <c r="D387" s="82">
        <f>D388+D389</f>
        <v>35206.818826999996</v>
      </c>
      <c r="E387" s="82">
        <f>E388+E389</f>
        <v>30692.285437999999</v>
      </c>
    </row>
    <row r="388" spans="1:5" ht="18" customHeight="1">
      <c r="A388" s="83">
        <v>2210201</v>
      </c>
      <c r="B388" s="84" t="s">
        <v>374</v>
      </c>
      <c r="C388" s="82">
        <v>34959.832226999999</v>
      </c>
      <c r="D388" s="82">
        <v>34959.832226999999</v>
      </c>
      <c r="E388" s="82">
        <v>30692.285437999999</v>
      </c>
    </row>
    <row r="389" spans="1:5" ht="18" customHeight="1">
      <c r="A389" s="83">
        <v>2210203</v>
      </c>
      <c r="B389" s="84" t="s">
        <v>375</v>
      </c>
      <c r="C389" s="82">
        <v>246.98660000000001</v>
      </c>
      <c r="D389" s="82">
        <v>246.98660000000001</v>
      </c>
      <c r="E389" s="82"/>
    </row>
    <row r="390" spans="1:5" ht="18" customHeight="1">
      <c r="A390" s="83">
        <v>222</v>
      </c>
      <c r="B390" s="84" t="s">
        <v>376</v>
      </c>
      <c r="C390" s="82">
        <f>C391</f>
        <v>582.25874999999996</v>
      </c>
      <c r="D390" s="82">
        <f>D391</f>
        <v>582.25874999999996</v>
      </c>
      <c r="E390" s="82">
        <f>E391</f>
        <v>510</v>
      </c>
    </row>
    <row r="391" spans="1:5" ht="18" customHeight="1">
      <c r="A391" s="83">
        <v>22201</v>
      </c>
      <c r="B391" s="84" t="s">
        <v>377</v>
      </c>
      <c r="C391" s="82">
        <f>C392+C393</f>
        <v>582.25874999999996</v>
      </c>
      <c r="D391" s="82">
        <f>D392+D393</f>
        <v>582.25874999999996</v>
      </c>
      <c r="E391" s="82">
        <f>E392+E393</f>
        <v>510</v>
      </c>
    </row>
    <row r="392" spans="1:5" ht="18" customHeight="1">
      <c r="A392" s="83">
        <v>2220115</v>
      </c>
      <c r="B392" s="84" t="s">
        <v>378</v>
      </c>
      <c r="C392" s="82">
        <v>570</v>
      </c>
      <c r="D392" s="82">
        <v>570</v>
      </c>
      <c r="E392" s="82">
        <v>510</v>
      </c>
    </row>
    <row r="393" spans="1:5" ht="18" customHeight="1">
      <c r="A393" s="83">
        <v>2220199</v>
      </c>
      <c r="B393" s="84" t="s">
        <v>379</v>
      </c>
      <c r="C393" s="82">
        <v>12.258749999999999</v>
      </c>
      <c r="D393" s="82">
        <v>12.258749999999999</v>
      </c>
      <c r="E393" s="82"/>
    </row>
    <row r="394" spans="1:5" ht="18" customHeight="1">
      <c r="A394" s="83">
        <v>224</v>
      </c>
      <c r="B394" s="84" t="s">
        <v>380</v>
      </c>
      <c r="C394" s="82">
        <f>C395+C400+C402</f>
        <v>24670.175274999998</v>
      </c>
      <c r="D394" s="82">
        <f>D395+D400+D402</f>
        <v>23020.175274999998</v>
      </c>
      <c r="E394" s="82">
        <f>E395+E400+E402</f>
        <v>12282.083515</v>
      </c>
    </row>
    <row r="395" spans="1:5" ht="18" customHeight="1">
      <c r="A395" s="83">
        <v>22401</v>
      </c>
      <c r="B395" s="84" t="s">
        <v>381</v>
      </c>
      <c r="C395" s="82">
        <f>C396+C397+C398+C399</f>
        <v>2778.3501970000002</v>
      </c>
      <c r="D395" s="82">
        <f>D396+D397+D398+D399</f>
        <v>2778.3501970000002</v>
      </c>
      <c r="E395" s="82">
        <f>E396+E397+E398+E399</f>
        <v>792.94642700000009</v>
      </c>
    </row>
    <row r="396" spans="1:5" ht="18" customHeight="1">
      <c r="A396" s="83">
        <v>2240101</v>
      </c>
      <c r="B396" s="84" t="s">
        <v>48</v>
      </c>
      <c r="C396" s="82">
        <v>1270.480168</v>
      </c>
      <c r="D396" s="82">
        <v>1270.480168</v>
      </c>
      <c r="E396" s="82">
        <v>604.44154000000003</v>
      </c>
    </row>
    <row r="397" spans="1:5" ht="18" customHeight="1">
      <c r="A397" s="83">
        <v>2240104</v>
      </c>
      <c r="B397" s="84" t="s">
        <v>382</v>
      </c>
      <c r="C397" s="82">
        <v>1400.4090000000001</v>
      </c>
      <c r="D397" s="82">
        <v>1400.4090000000001</v>
      </c>
      <c r="E397" s="82"/>
    </row>
    <row r="398" spans="1:5" ht="18" customHeight="1">
      <c r="A398" s="83">
        <v>2240106</v>
      </c>
      <c r="B398" s="84" t="s">
        <v>383</v>
      </c>
      <c r="C398" s="82"/>
      <c r="D398" s="82"/>
      <c r="E398" s="82">
        <v>81</v>
      </c>
    </row>
    <row r="399" spans="1:5" ht="18" customHeight="1">
      <c r="A399" s="83">
        <v>2240150</v>
      </c>
      <c r="B399" s="84" t="s">
        <v>54</v>
      </c>
      <c r="C399" s="82">
        <v>107.461029</v>
      </c>
      <c r="D399" s="82">
        <v>107.461029</v>
      </c>
      <c r="E399" s="82">
        <v>107.504887</v>
      </c>
    </row>
    <row r="400" spans="1:5" ht="18" customHeight="1">
      <c r="A400" s="83">
        <v>22402</v>
      </c>
      <c r="B400" s="84" t="s">
        <v>384</v>
      </c>
      <c r="C400" s="82">
        <f>C401</f>
        <v>2497.4297649999999</v>
      </c>
      <c r="D400" s="82">
        <f>D401</f>
        <v>2497.4297649999999</v>
      </c>
      <c r="E400" s="82">
        <f>E401</f>
        <v>2165.1484879999998</v>
      </c>
    </row>
    <row r="401" spans="1:5" ht="18" customHeight="1">
      <c r="A401" s="83">
        <v>2240201</v>
      </c>
      <c r="B401" s="84" t="s">
        <v>48</v>
      </c>
      <c r="C401" s="82">
        <v>2497.4297649999999</v>
      </c>
      <c r="D401" s="82">
        <v>2497.4297649999999</v>
      </c>
      <c r="E401" s="82">
        <v>2165.1484879999998</v>
      </c>
    </row>
    <row r="402" spans="1:5" ht="18" customHeight="1">
      <c r="A402" s="83">
        <v>22407</v>
      </c>
      <c r="B402" s="84" t="s">
        <v>385</v>
      </c>
      <c r="C402" s="82">
        <f>C403+C404</f>
        <v>19394.395312999997</v>
      </c>
      <c r="D402" s="82">
        <f>D403+D404</f>
        <v>17744.395312999997</v>
      </c>
      <c r="E402" s="82">
        <f>E403+E404</f>
        <v>9323.9886000000006</v>
      </c>
    </row>
    <row r="403" spans="1:5" ht="18" customHeight="1">
      <c r="A403" s="83">
        <v>2240703</v>
      </c>
      <c r="B403" s="84" t="s">
        <v>386</v>
      </c>
      <c r="C403" s="82">
        <v>139.494</v>
      </c>
      <c r="D403" s="82">
        <v>139.494</v>
      </c>
      <c r="E403" s="82"/>
    </row>
    <row r="404" spans="1:5" ht="18" customHeight="1">
      <c r="A404" s="83">
        <v>2240704</v>
      </c>
      <c r="B404" s="84" t="s">
        <v>387</v>
      </c>
      <c r="C404" s="82">
        <f>17604.901313+1650</f>
        <v>19254.901312999998</v>
      </c>
      <c r="D404" s="82">
        <v>17604.901312999998</v>
      </c>
      <c r="E404" s="82">
        <v>9323.9886000000006</v>
      </c>
    </row>
    <row r="405" spans="1:5" ht="18" customHeight="1">
      <c r="A405" s="83">
        <v>227</v>
      </c>
      <c r="B405" s="84" t="s">
        <v>388</v>
      </c>
      <c r="C405" s="82"/>
      <c r="D405" s="82"/>
      <c r="E405" s="82">
        <v>6000</v>
      </c>
    </row>
    <row r="406" spans="1:5" ht="18" customHeight="1">
      <c r="A406" s="83">
        <v>229</v>
      </c>
      <c r="B406" s="84" t="s">
        <v>389</v>
      </c>
      <c r="C406" s="82">
        <f t="shared" ref="C406:E407" si="0">C407</f>
        <v>20.540778</v>
      </c>
      <c r="D406" s="82">
        <f t="shared" si="0"/>
        <v>20.540778</v>
      </c>
      <c r="E406" s="82">
        <f t="shared" si="0"/>
        <v>15500</v>
      </c>
    </row>
    <row r="407" spans="1:5" ht="18" customHeight="1">
      <c r="A407" s="83">
        <v>22902</v>
      </c>
      <c r="B407" s="84" t="s">
        <v>390</v>
      </c>
      <c r="C407" s="82">
        <f t="shared" si="0"/>
        <v>20.540778</v>
      </c>
      <c r="D407" s="82">
        <f t="shared" si="0"/>
        <v>20.540778</v>
      </c>
      <c r="E407" s="82">
        <f t="shared" si="0"/>
        <v>15500</v>
      </c>
    </row>
    <row r="408" spans="1:5" ht="18" customHeight="1">
      <c r="A408" s="83">
        <v>2290201</v>
      </c>
      <c r="B408" s="84" t="s">
        <v>391</v>
      </c>
      <c r="C408" s="82">
        <v>20.540778</v>
      </c>
      <c r="D408" s="82">
        <v>20.540778</v>
      </c>
      <c r="E408" s="82">
        <f>2000+13500</f>
        <v>15500</v>
      </c>
    </row>
    <row r="409" spans="1:5" ht="18" customHeight="1">
      <c r="A409" s="83">
        <v>230</v>
      </c>
      <c r="B409" s="84" t="s">
        <v>392</v>
      </c>
      <c r="C409" s="82"/>
      <c r="D409" s="82"/>
      <c r="E409" s="82">
        <f>E410</f>
        <v>23239.31</v>
      </c>
    </row>
    <row r="410" spans="1:5" ht="18" customHeight="1">
      <c r="A410" s="85">
        <v>23001</v>
      </c>
      <c r="B410" s="36" t="s">
        <v>393</v>
      </c>
      <c r="C410" s="82"/>
      <c r="D410" s="82"/>
      <c r="E410" s="82">
        <f>E411</f>
        <v>23239.31</v>
      </c>
    </row>
    <row r="411" spans="1:5" ht="18" customHeight="1">
      <c r="A411" s="85">
        <v>2300199</v>
      </c>
      <c r="B411" s="36" t="s">
        <v>394</v>
      </c>
      <c r="C411" s="82"/>
      <c r="D411" s="82"/>
      <c r="E411" s="82">
        <v>23239.31</v>
      </c>
    </row>
    <row r="412" spans="1:5" ht="18" customHeight="1">
      <c r="A412" s="83">
        <v>231</v>
      </c>
      <c r="B412" s="84" t="s">
        <v>395</v>
      </c>
      <c r="C412" s="82"/>
      <c r="D412" s="82"/>
      <c r="E412" s="82">
        <v>4700</v>
      </c>
    </row>
    <row r="413" spans="1:5" ht="18" customHeight="1">
      <c r="A413" s="85">
        <v>23103</v>
      </c>
      <c r="B413" s="86" t="s">
        <v>396</v>
      </c>
      <c r="C413" s="82"/>
      <c r="D413" s="82"/>
      <c r="E413" s="82">
        <v>4700</v>
      </c>
    </row>
    <row r="414" spans="1:5" ht="18" customHeight="1">
      <c r="A414" s="85">
        <v>2310301</v>
      </c>
      <c r="B414" s="86" t="s">
        <v>397</v>
      </c>
      <c r="C414" s="82"/>
      <c r="D414" s="82"/>
      <c r="E414" s="82">
        <v>4700</v>
      </c>
    </row>
    <row r="415" spans="1:5" ht="18" customHeight="1">
      <c r="A415" s="83">
        <v>232</v>
      </c>
      <c r="B415" s="84" t="s">
        <v>398</v>
      </c>
      <c r="C415" s="82">
        <f>C416</f>
        <v>43064.5</v>
      </c>
      <c r="D415" s="82">
        <f>D416</f>
        <v>43064.5</v>
      </c>
      <c r="E415" s="82">
        <v>42204</v>
      </c>
    </row>
    <row r="416" spans="1:5" ht="18" customHeight="1">
      <c r="A416" s="83">
        <v>23203</v>
      </c>
      <c r="B416" s="84" t="s">
        <v>399</v>
      </c>
      <c r="C416" s="82">
        <f>C417</f>
        <v>43064.5</v>
      </c>
      <c r="D416" s="82">
        <f>D417</f>
        <v>43064.5</v>
      </c>
      <c r="E416" s="82">
        <v>42204</v>
      </c>
    </row>
    <row r="417" spans="1:5" ht="18" customHeight="1">
      <c r="A417" s="83">
        <v>2320301</v>
      </c>
      <c r="B417" s="84" t="s">
        <v>400</v>
      </c>
      <c r="C417" s="82">
        <v>43064.5</v>
      </c>
      <c r="D417" s="82">
        <v>43064.5</v>
      </c>
      <c r="E417" s="82">
        <v>42204</v>
      </c>
    </row>
    <row r="418" spans="1:5" ht="18" customHeight="1">
      <c r="A418" s="83">
        <v>233</v>
      </c>
      <c r="B418" s="84" t="s">
        <v>401</v>
      </c>
      <c r="C418" s="82">
        <f>C419</f>
        <v>230.3032</v>
      </c>
      <c r="D418" s="82">
        <f>D419</f>
        <v>230.3032</v>
      </c>
      <c r="E418" s="82">
        <v>4.3099999999999996</v>
      </c>
    </row>
    <row r="419" spans="1:5" ht="18" customHeight="1">
      <c r="A419" s="83">
        <v>23303</v>
      </c>
      <c r="B419" s="84" t="s">
        <v>402</v>
      </c>
      <c r="C419" s="82">
        <f>C420</f>
        <v>230.3032</v>
      </c>
      <c r="D419" s="82">
        <f>D420</f>
        <v>230.3032</v>
      </c>
      <c r="E419" s="82">
        <v>4.3099999999999996</v>
      </c>
    </row>
    <row r="420" spans="1:5" ht="18" customHeight="1">
      <c r="A420" s="83">
        <v>2330301</v>
      </c>
      <c r="B420" s="84" t="s">
        <v>403</v>
      </c>
      <c r="C420" s="82">
        <v>230.3032</v>
      </c>
      <c r="D420" s="82">
        <v>230.3032</v>
      </c>
      <c r="E420" s="82">
        <v>4.3099999999999996</v>
      </c>
    </row>
    <row r="421" spans="1:5" ht="18" customHeight="1">
      <c r="A421" s="114" t="s">
        <v>404</v>
      </c>
      <c r="B421" s="114"/>
      <c r="C421" s="82">
        <f>C5+C83+C90+C97+C117+C127+C143+C216+C262+C284+C299+C346+C358+C365+C370+C372+C380+C390+C394+C405+C406+C409+C412+C415+C418</f>
        <v>895999.73600000003</v>
      </c>
      <c r="D421" s="82">
        <f>D5+D83+D90+D97+D117+D127+D143+D216+D262+D284+D299+D346+D358+D365+D370+D372+D380+D390+D394+D405+D406+D409+D412+D415+D418</f>
        <v>809965.94569000008</v>
      </c>
      <c r="E421" s="82">
        <f>E5+E83+E90+E97+E117+E127+E143+E216+E262+E284+E299+E346+E358+E365+E370+E372+E380+E390+E394+E405+E406+E409+E412+E415+E418</f>
        <v>662442.987234</v>
      </c>
    </row>
    <row r="422" spans="1:5" ht="18" customHeight="1">
      <c r="A422" s="83"/>
      <c r="B422" s="46" t="s">
        <v>405</v>
      </c>
      <c r="C422" s="82">
        <v>23500</v>
      </c>
      <c r="D422" s="82">
        <v>23500</v>
      </c>
      <c r="E422" s="82"/>
    </row>
    <row r="423" spans="1:5" ht="18" customHeight="1">
      <c r="A423" s="83"/>
      <c r="B423" s="46" t="s">
        <v>406</v>
      </c>
      <c r="C423" s="82">
        <v>205900</v>
      </c>
      <c r="D423" s="82">
        <v>205900</v>
      </c>
      <c r="E423" s="82"/>
    </row>
    <row r="424" spans="1:5" ht="18" customHeight="1">
      <c r="A424" s="83"/>
      <c r="B424" s="46" t="s">
        <v>407</v>
      </c>
      <c r="C424" s="82">
        <v>20000</v>
      </c>
      <c r="D424" s="82">
        <v>20000</v>
      </c>
      <c r="E424" s="82"/>
    </row>
    <row r="425" spans="1:5" ht="18" customHeight="1">
      <c r="A425" s="83"/>
      <c r="B425" s="46" t="s">
        <v>408</v>
      </c>
      <c r="C425" s="82">
        <v>14800</v>
      </c>
      <c r="D425" s="82">
        <v>14800</v>
      </c>
      <c r="E425" s="82"/>
    </row>
    <row r="426" spans="1:5" ht="18" customHeight="1">
      <c r="A426" s="83"/>
      <c r="B426" s="46" t="s">
        <v>409</v>
      </c>
      <c r="C426" s="82"/>
      <c r="D426" s="82"/>
      <c r="E426" s="82"/>
    </row>
    <row r="427" spans="1:5" ht="18" customHeight="1">
      <c r="A427" s="83"/>
      <c r="B427" s="46" t="s">
        <v>410</v>
      </c>
      <c r="C427" s="82">
        <f>SUM(C421:C426)</f>
        <v>1160199.736</v>
      </c>
      <c r="D427" s="82">
        <f>SUM(D421:D426)</f>
        <v>1074165.94569</v>
      </c>
      <c r="E427" s="82">
        <f>SUM(E421:E426)</f>
        <v>662442.987234</v>
      </c>
    </row>
    <row r="428" spans="1:5" ht="18" customHeight="1">
      <c r="A428" s="83"/>
      <c r="B428" s="46" t="s">
        <v>411</v>
      </c>
      <c r="C428" s="82">
        <f>一般公共预算收入明细表!B35</f>
        <v>1214700</v>
      </c>
      <c r="D428" s="82">
        <f>一般公共预算收入明细表!C35</f>
        <v>1128004</v>
      </c>
      <c r="E428" s="82">
        <f>一般公共预算收入明细表!D35</f>
        <v>662443.05431000004</v>
      </c>
    </row>
    <row r="429" spans="1:5" ht="18" customHeight="1">
      <c r="A429" s="83"/>
      <c r="B429" s="46" t="s">
        <v>412</v>
      </c>
      <c r="C429" s="82">
        <f>C428-C427</f>
        <v>54500.263999999966</v>
      </c>
      <c r="D429" s="82">
        <f>D428-D427</f>
        <v>53838.054310000036</v>
      </c>
      <c r="E429" s="82">
        <f>E428-E427</f>
        <v>6.7076000035740435E-2</v>
      </c>
    </row>
  </sheetData>
  <mergeCells count="1">
    <mergeCell ref="A421:B421"/>
  </mergeCells>
  <phoneticPr fontId="12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8"/>
  <sheetViews>
    <sheetView workbookViewId="0">
      <selection activeCell="I11" sqref="I11"/>
    </sheetView>
  </sheetViews>
  <sheetFormatPr defaultColWidth="9" defaultRowHeight="13.5"/>
  <cols>
    <col min="1" max="1" width="19.375" style="1" customWidth="1"/>
    <col min="2" max="2" width="32.125" style="104" customWidth="1"/>
    <col min="3" max="3" width="22.875" style="3" customWidth="1"/>
    <col min="4" max="4" width="18.875" style="3" customWidth="1"/>
    <col min="5" max="5" width="20.375" style="3" customWidth="1"/>
    <col min="6" max="8" width="9" style="104"/>
    <col min="9" max="9" width="10.375" style="104"/>
    <col min="10" max="16384" width="9" style="104"/>
  </cols>
  <sheetData>
    <row r="1" spans="1:5" ht="36.950000000000003" customHeight="1">
      <c r="B1" s="103" t="s">
        <v>413</v>
      </c>
    </row>
    <row r="2" spans="1:5" ht="30.95" customHeight="1">
      <c r="A2" s="5" t="s">
        <v>414</v>
      </c>
      <c r="B2" s="105"/>
      <c r="C2" s="8"/>
      <c r="D2" s="8"/>
      <c r="E2" s="8"/>
    </row>
    <row r="3" spans="1:5" ht="20.100000000000001" customHeight="1">
      <c r="A3" s="9" t="s">
        <v>42</v>
      </c>
      <c r="B3" s="9" t="s">
        <v>43</v>
      </c>
      <c r="C3" s="12" t="s">
        <v>44</v>
      </c>
      <c r="D3" s="12" t="s">
        <v>45</v>
      </c>
      <c r="E3" s="12" t="s">
        <v>6</v>
      </c>
    </row>
    <row r="4" spans="1:5" ht="20.100000000000001" customHeight="1">
      <c r="A4" s="9"/>
      <c r="B4" s="19" t="s">
        <v>415</v>
      </c>
      <c r="C4" s="11">
        <f>C5+C10+C21+C29+C34+C38+C41+C45+C48+C54+C57+C60+C62+C65+C67</f>
        <v>896000.35904699995</v>
      </c>
      <c r="D4" s="11">
        <f>D5+D10+D21+D29+D34+D38+D41+D45+D48+D54+D57+D60+D62+D65+D67</f>
        <v>809965.94568999996</v>
      </c>
      <c r="E4" s="11">
        <f>E5+E10+E21+E29+E34+E38+E41+E45+E48+E54+E57+E60+E62+E65+E67</f>
        <v>662442.91774199996</v>
      </c>
    </row>
    <row r="5" spans="1:5" ht="20.100000000000001" customHeight="1">
      <c r="A5" s="14">
        <v>501</v>
      </c>
      <c r="B5" s="19" t="s">
        <v>416</v>
      </c>
      <c r="C5" s="11">
        <f>SUM(C6:C9)</f>
        <v>154869.859001</v>
      </c>
      <c r="D5" s="11">
        <f>SUM(D6:D9)</f>
        <v>154869.859001</v>
      </c>
      <c r="E5" s="11">
        <f>SUM(E6:E9)</f>
        <v>113287.629139</v>
      </c>
    </row>
    <row r="6" spans="1:5" ht="20.100000000000001" customHeight="1">
      <c r="A6" s="14">
        <v>50101</v>
      </c>
      <c r="B6" s="19" t="s">
        <v>417</v>
      </c>
      <c r="C6" s="11">
        <v>70802.844538999998</v>
      </c>
      <c r="D6" s="11">
        <v>70802.844538999998</v>
      </c>
      <c r="E6" s="11">
        <f>50967.370958+7500</f>
        <v>58467.370958</v>
      </c>
    </row>
    <row r="7" spans="1:5" ht="20.100000000000001" customHeight="1">
      <c r="A7" s="14">
        <v>50102</v>
      </c>
      <c r="B7" s="19" t="s">
        <v>418</v>
      </c>
      <c r="C7" s="11">
        <v>21203.629972999999</v>
      </c>
      <c r="D7" s="11">
        <v>21203.629972999999</v>
      </c>
      <c r="E7" s="11">
        <v>14427.664172999999</v>
      </c>
    </row>
    <row r="8" spans="1:5" ht="20.100000000000001" customHeight="1">
      <c r="A8" s="14">
        <v>50103</v>
      </c>
      <c r="B8" s="19" t="s">
        <v>419</v>
      </c>
      <c r="C8" s="11">
        <v>29582.063503000001</v>
      </c>
      <c r="D8" s="11">
        <v>29582.063503000001</v>
      </c>
      <c r="E8" s="11">
        <v>19360.372800000001</v>
      </c>
    </row>
    <row r="9" spans="1:5" ht="20.100000000000001" customHeight="1">
      <c r="A9" s="14">
        <v>50199</v>
      </c>
      <c r="B9" s="19" t="s">
        <v>420</v>
      </c>
      <c r="C9" s="11">
        <v>33281.320985999999</v>
      </c>
      <c r="D9" s="11">
        <v>33281.320985999999</v>
      </c>
      <c r="E9" s="11">
        <f>20638.067008+394.1542</f>
        <v>21032.221207999999</v>
      </c>
    </row>
    <row r="10" spans="1:5" ht="20.100000000000001" customHeight="1">
      <c r="A10" s="14">
        <v>502</v>
      </c>
      <c r="B10" s="19" t="s">
        <v>421</v>
      </c>
      <c r="C10" s="11">
        <f>SUM(C11:C20)</f>
        <v>26163.328934000001</v>
      </c>
      <c r="D10" s="11">
        <f>SUM(D11:D20)</f>
        <v>25356.579834</v>
      </c>
      <c r="E10" s="11">
        <f>SUM(E11:E20)</f>
        <v>25482.590367000001</v>
      </c>
    </row>
    <row r="11" spans="1:5" ht="20.100000000000001" customHeight="1">
      <c r="A11" s="14">
        <v>50201</v>
      </c>
      <c r="B11" s="19" t="s">
        <v>422</v>
      </c>
      <c r="C11" s="11">
        <f>8602.098764+14.05</f>
        <v>8616.1487639999996</v>
      </c>
      <c r="D11" s="11">
        <v>8602.0987640000003</v>
      </c>
      <c r="E11" s="11">
        <f>8864.86901+25.79</f>
        <v>8890.6590099999994</v>
      </c>
    </row>
    <row r="12" spans="1:5" ht="20.100000000000001" customHeight="1">
      <c r="A12" s="14">
        <v>50202</v>
      </c>
      <c r="B12" s="19" t="s">
        <v>423</v>
      </c>
      <c r="C12" s="11">
        <v>86.790577999999996</v>
      </c>
      <c r="D12" s="11">
        <v>86.790577999999996</v>
      </c>
      <c r="E12" s="11">
        <v>3</v>
      </c>
    </row>
    <row r="13" spans="1:5" ht="20.100000000000001" customHeight="1">
      <c r="A13" s="14">
        <v>50203</v>
      </c>
      <c r="B13" s="19" t="s">
        <v>424</v>
      </c>
      <c r="C13" s="11">
        <v>113.62227799999999</v>
      </c>
      <c r="D13" s="11">
        <v>113.62227799999999</v>
      </c>
      <c r="E13" s="11">
        <f>38.02+0.19</f>
        <v>38.21</v>
      </c>
    </row>
    <row r="14" spans="1:5" ht="20.100000000000001" customHeight="1">
      <c r="A14" s="14">
        <v>50204</v>
      </c>
      <c r="B14" s="19" t="s">
        <v>425</v>
      </c>
      <c r="C14" s="11">
        <v>1400.9969080000001</v>
      </c>
      <c r="D14" s="11">
        <v>1400.9969080000001</v>
      </c>
      <c r="E14" s="11">
        <f>638.6+80.5</f>
        <v>719.1</v>
      </c>
    </row>
    <row r="15" spans="1:5" ht="20.100000000000001" customHeight="1">
      <c r="A15" s="14">
        <v>50205</v>
      </c>
      <c r="B15" s="19" t="s">
        <v>426</v>
      </c>
      <c r="C15" s="11">
        <f>5024.553911+152.99+261.7491+10</f>
        <v>5449.2930109999998</v>
      </c>
      <c r="D15" s="11">
        <v>5024.553911</v>
      </c>
      <c r="E15" s="11">
        <f>2722.326162+147.9+2.39</f>
        <v>2872.6161619999998</v>
      </c>
    </row>
    <row r="16" spans="1:5" ht="20.100000000000001" customHeight="1">
      <c r="A16" s="14">
        <v>50206</v>
      </c>
      <c r="B16" s="19" t="s">
        <v>427</v>
      </c>
      <c r="C16" s="11">
        <v>2.8540000000000001</v>
      </c>
      <c r="D16" s="11">
        <v>2.8540000000000001</v>
      </c>
      <c r="E16" s="11">
        <v>4</v>
      </c>
    </row>
    <row r="17" spans="1:5" ht="20.100000000000001" customHeight="1">
      <c r="A17" s="14">
        <v>50207</v>
      </c>
      <c r="B17" s="19" t="s">
        <v>428</v>
      </c>
      <c r="C17" s="11">
        <v>0</v>
      </c>
      <c r="D17" s="11">
        <v>0</v>
      </c>
      <c r="E17" s="11">
        <v>0</v>
      </c>
    </row>
    <row r="18" spans="1:5" ht="20.100000000000001" customHeight="1">
      <c r="A18" s="14">
        <v>50208</v>
      </c>
      <c r="B18" s="19" t="s">
        <v>429</v>
      </c>
      <c r="C18" s="11">
        <v>180.34998400000001</v>
      </c>
      <c r="D18" s="11">
        <v>180.34998400000001</v>
      </c>
      <c r="E18" s="11">
        <v>170.95</v>
      </c>
    </row>
    <row r="19" spans="1:5" ht="20.100000000000001" customHeight="1">
      <c r="A19" s="14">
        <v>50209</v>
      </c>
      <c r="B19" s="19" t="s">
        <v>430</v>
      </c>
      <c r="C19" s="11">
        <v>131.26766499999999</v>
      </c>
      <c r="D19" s="11">
        <v>131.26766499999999</v>
      </c>
      <c r="E19" s="11">
        <v>937.14</v>
      </c>
    </row>
    <row r="20" spans="1:5" ht="20.100000000000001" customHeight="1">
      <c r="A20" s="14">
        <v>50299</v>
      </c>
      <c r="B20" s="19" t="s">
        <v>431</v>
      </c>
      <c r="C20" s="11">
        <f>9814.045746+357.96+10</f>
        <v>10182.005746000001</v>
      </c>
      <c r="D20" s="11">
        <v>9814.0457459999998</v>
      </c>
      <c r="E20" s="11">
        <f>2154.443095+3692.4721+6000</f>
        <v>11846.915195</v>
      </c>
    </row>
    <row r="21" spans="1:5" ht="20.100000000000001" customHeight="1">
      <c r="A21" s="14">
        <v>503</v>
      </c>
      <c r="B21" s="19" t="s">
        <v>432</v>
      </c>
      <c r="C21" s="11">
        <f>SUM(C22:C28)</f>
        <v>117479.152422</v>
      </c>
      <c r="D21" s="11">
        <f>SUM(D22:D28)</f>
        <v>94770.956921999998</v>
      </c>
      <c r="E21" s="11">
        <f>SUM(E22:E28)</f>
        <v>57964.722375999998</v>
      </c>
    </row>
    <row r="22" spans="1:5" ht="20.100000000000001" customHeight="1">
      <c r="A22" s="14">
        <v>50301</v>
      </c>
      <c r="B22" s="19" t="s">
        <v>433</v>
      </c>
      <c r="C22" s="11">
        <f>10791.21078+15599</f>
        <v>26390.210780000001</v>
      </c>
      <c r="D22" s="11">
        <v>10791.210779999999</v>
      </c>
      <c r="E22" s="11">
        <v>183</v>
      </c>
    </row>
    <row r="23" spans="1:5" ht="20.100000000000001" customHeight="1">
      <c r="A23" s="14">
        <v>50302</v>
      </c>
      <c r="B23" s="19" t="s">
        <v>434</v>
      </c>
      <c r="C23" s="11">
        <f>66836.822435+3696.1955+1650</f>
        <v>72183.017934999996</v>
      </c>
      <c r="D23" s="11">
        <v>66836.822434999995</v>
      </c>
      <c r="E23" s="11">
        <f>38223+17840.82</f>
        <v>56063.82</v>
      </c>
    </row>
    <row r="24" spans="1:5" ht="20.100000000000001" customHeight="1">
      <c r="A24" s="14">
        <v>50303</v>
      </c>
      <c r="B24" s="19" t="s">
        <v>435</v>
      </c>
      <c r="C24" s="11">
        <v>-5.8719999999999999</v>
      </c>
      <c r="D24" s="11">
        <v>-5.8719999999999999</v>
      </c>
      <c r="E24" s="11">
        <v>120</v>
      </c>
    </row>
    <row r="25" spans="1:5" ht="20.100000000000001" customHeight="1">
      <c r="A25" s="14">
        <v>50305</v>
      </c>
      <c r="B25" s="19" t="s">
        <v>436</v>
      </c>
      <c r="C25" s="11">
        <v>0</v>
      </c>
      <c r="D25" s="11">
        <v>0</v>
      </c>
      <c r="E25" s="11">
        <v>0</v>
      </c>
    </row>
    <row r="26" spans="1:5" ht="20.100000000000001" customHeight="1">
      <c r="A26" s="14">
        <v>50306</v>
      </c>
      <c r="B26" s="19" t="s">
        <v>437</v>
      </c>
      <c r="C26" s="11">
        <f>99.7408+1654+109</f>
        <v>1862.7408</v>
      </c>
      <c r="D26" s="11">
        <v>99.740799999999993</v>
      </c>
      <c r="E26" s="11">
        <f>341.7669+41</f>
        <v>382.76690000000002</v>
      </c>
    </row>
    <row r="27" spans="1:5" ht="20.100000000000001" customHeight="1">
      <c r="A27" s="14">
        <v>50307</v>
      </c>
      <c r="B27" s="19" t="s">
        <v>438</v>
      </c>
      <c r="C27" s="11">
        <v>1141.825</v>
      </c>
      <c r="D27" s="11">
        <v>1141.825</v>
      </c>
      <c r="E27" s="11">
        <v>0</v>
      </c>
    </row>
    <row r="28" spans="1:5" ht="20.100000000000001" customHeight="1">
      <c r="A28" s="14">
        <v>50399</v>
      </c>
      <c r="B28" s="19" t="s">
        <v>439</v>
      </c>
      <c r="C28" s="11">
        <v>15907.229907000001</v>
      </c>
      <c r="D28" s="11">
        <v>15907.229907000001</v>
      </c>
      <c r="E28" s="11">
        <f>920.545476+294.59</f>
        <v>1215.1354759999999</v>
      </c>
    </row>
    <row r="29" spans="1:5" ht="20.100000000000001" customHeight="1">
      <c r="A29" s="14">
        <v>504</v>
      </c>
      <c r="B29" s="19" t="s">
        <v>440</v>
      </c>
      <c r="C29" s="11">
        <f>SUM(C30:C32)</f>
        <v>80339.643414000006</v>
      </c>
      <c r="D29" s="11">
        <f>SUM(D30:D32)</f>
        <v>74086.643414000006</v>
      </c>
      <c r="E29" s="11">
        <f>SUM(E30:E33)</f>
        <v>1384</v>
      </c>
    </row>
    <row r="30" spans="1:5" ht="20.100000000000001" customHeight="1">
      <c r="A30" s="14">
        <v>50401</v>
      </c>
      <c r="B30" s="19" t="s">
        <v>433</v>
      </c>
      <c r="C30" s="11">
        <v>1533.38319</v>
      </c>
      <c r="D30" s="11">
        <v>1533.38319</v>
      </c>
      <c r="E30" s="11">
        <v>0</v>
      </c>
    </row>
    <row r="31" spans="1:5" ht="20.100000000000001" customHeight="1">
      <c r="A31" s="14">
        <v>50402</v>
      </c>
      <c r="B31" s="19" t="s">
        <v>434</v>
      </c>
      <c r="C31" s="11">
        <f>72553.260224+6253</f>
        <v>78806.260223999998</v>
      </c>
      <c r="D31" s="11">
        <v>72553.260223999998</v>
      </c>
      <c r="E31" s="11">
        <v>950</v>
      </c>
    </row>
    <row r="32" spans="1:5" ht="20.100000000000001" customHeight="1">
      <c r="A32" s="14">
        <v>50404</v>
      </c>
      <c r="B32" s="19" t="s">
        <v>437</v>
      </c>
      <c r="C32" s="11"/>
      <c r="D32" s="11"/>
      <c r="E32" s="11">
        <v>192</v>
      </c>
    </row>
    <row r="33" spans="1:5" ht="20.100000000000001" customHeight="1">
      <c r="A33" s="14">
        <v>50499</v>
      </c>
      <c r="B33" s="19" t="s">
        <v>439</v>
      </c>
      <c r="C33" s="11"/>
      <c r="D33" s="11"/>
      <c r="E33" s="11">
        <f>242</f>
        <v>242</v>
      </c>
    </row>
    <row r="34" spans="1:5" ht="20.100000000000001" customHeight="1">
      <c r="A34" s="14">
        <v>505</v>
      </c>
      <c r="B34" s="19" t="s">
        <v>441</v>
      </c>
      <c r="C34" s="11">
        <f>SUM(C35:C37)</f>
        <v>229630.95698700001</v>
      </c>
      <c r="D34" s="11">
        <f>SUM(D35:D37)</f>
        <v>229513.70638700001</v>
      </c>
      <c r="E34" s="11">
        <f>SUM(E35:E37)</f>
        <v>202918.717458</v>
      </c>
    </row>
    <row r="35" spans="1:5" ht="20.100000000000001" customHeight="1">
      <c r="A35" s="14">
        <v>50501</v>
      </c>
      <c r="B35" s="19" t="s">
        <v>442</v>
      </c>
      <c r="C35" s="11">
        <v>204445.12334799999</v>
      </c>
      <c r="D35" s="11">
        <v>204445.12334799999</v>
      </c>
      <c r="E35" s="11">
        <v>178881.41791399999</v>
      </c>
    </row>
    <row r="36" spans="1:5" ht="20.100000000000001" customHeight="1">
      <c r="A36" s="14">
        <v>50502</v>
      </c>
      <c r="B36" s="19" t="s">
        <v>443</v>
      </c>
      <c r="C36" s="11">
        <f>24469.883039+9.9561+80.31+1.61+25.3745</f>
        <v>24587.133639</v>
      </c>
      <c r="D36" s="11">
        <v>24469.883039</v>
      </c>
      <c r="E36" s="11">
        <f>21911.851644+1615.4479</f>
        <v>23527.299544000001</v>
      </c>
    </row>
    <row r="37" spans="1:5" ht="20.100000000000001" customHeight="1">
      <c r="A37" s="14">
        <v>50599</v>
      </c>
      <c r="B37" s="19" t="s">
        <v>444</v>
      </c>
      <c r="C37" s="11">
        <v>598.70000000000005</v>
      </c>
      <c r="D37" s="11">
        <v>598.70000000000005</v>
      </c>
      <c r="E37" s="11">
        <v>510</v>
      </c>
    </row>
    <row r="38" spans="1:5" ht="20.100000000000001" customHeight="1">
      <c r="A38" s="14">
        <v>506</v>
      </c>
      <c r="B38" s="19" t="s">
        <v>445</v>
      </c>
      <c r="C38" s="11">
        <f>SUM(C39:C40)</f>
        <v>31734.105806</v>
      </c>
      <c r="D38" s="11">
        <f>SUM(D39:D40)</f>
        <v>19140.208706000001</v>
      </c>
      <c r="E38" s="11">
        <f>SUM(E39:E40)</f>
        <v>16345.030221999999</v>
      </c>
    </row>
    <row r="39" spans="1:5" ht="20.100000000000001" customHeight="1">
      <c r="A39" s="14">
        <v>50601</v>
      </c>
      <c r="B39" s="19" t="s">
        <v>446</v>
      </c>
      <c r="C39" s="11">
        <f>16011.875427+2.2107+6668+5923.6864</f>
        <v>28605.772527000001</v>
      </c>
      <c r="D39" s="11">
        <v>16011.875427000001</v>
      </c>
      <c r="E39" s="11">
        <f>7198.202222+6704.823</f>
        <v>13903.025222</v>
      </c>
    </row>
    <row r="40" spans="1:5" ht="20.100000000000001" customHeight="1">
      <c r="A40" s="14">
        <v>50602</v>
      </c>
      <c r="B40" s="19" t="s">
        <v>447</v>
      </c>
      <c r="C40" s="11">
        <v>3128.3332789999999</v>
      </c>
      <c r="D40" s="11">
        <v>3128.3332789999999</v>
      </c>
      <c r="E40" s="11">
        <f>62.493+2379.512</f>
        <v>2442.0050000000001</v>
      </c>
    </row>
    <row r="41" spans="1:5" ht="20.100000000000001" customHeight="1">
      <c r="A41" s="14">
        <v>507</v>
      </c>
      <c r="B41" s="19" t="s">
        <v>448</v>
      </c>
      <c r="C41" s="11">
        <f>SUM(C42:C44)</f>
        <v>68536.743677999999</v>
      </c>
      <c r="D41" s="11">
        <f>SUM(D42:D44)</f>
        <v>42906.035678</v>
      </c>
      <c r="E41" s="11">
        <f>SUM(E42:E44)</f>
        <v>47071.930899999999</v>
      </c>
    </row>
    <row r="42" spans="1:5" ht="20.100000000000001" customHeight="1">
      <c r="A42" s="14">
        <v>50701</v>
      </c>
      <c r="B42" s="19" t="s">
        <v>449</v>
      </c>
      <c r="C42" s="11">
        <f>29506.044478+19127.1153+849.5+4135.8887</f>
        <v>53618.548477999997</v>
      </c>
      <c r="D42" s="11">
        <v>29506.044478</v>
      </c>
      <c r="E42" s="11">
        <f>27232+4259.86</f>
        <v>31491.86</v>
      </c>
    </row>
    <row r="43" spans="1:5" ht="20.100000000000001" customHeight="1">
      <c r="A43" s="14">
        <v>50702</v>
      </c>
      <c r="B43" s="19" t="s">
        <v>450</v>
      </c>
      <c r="C43" s="11">
        <v>12.503038</v>
      </c>
      <c r="D43" s="11">
        <v>12.503038</v>
      </c>
      <c r="E43" s="11">
        <f>6.7+3.1</f>
        <v>9.8000000000000007</v>
      </c>
    </row>
    <row r="44" spans="1:5" ht="20.100000000000001" customHeight="1">
      <c r="A44" s="14">
        <v>50799</v>
      </c>
      <c r="B44" s="19" t="s">
        <v>451</v>
      </c>
      <c r="C44" s="11">
        <f>13387.488162+151.13+394.27+972.804</f>
        <v>14905.692161999999</v>
      </c>
      <c r="D44" s="11">
        <v>13387.488162</v>
      </c>
      <c r="E44" s="11">
        <f>9642+5928.2709</f>
        <v>15570.2709</v>
      </c>
    </row>
    <row r="45" spans="1:5" ht="20.100000000000001" customHeight="1">
      <c r="A45" s="14">
        <v>508</v>
      </c>
      <c r="B45" s="19" t="s">
        <v>452</v>
      </c>
      <c r="C45" s="11">
        <f>SUM(C46:C47)</f>
        <v>17870</v>
      </c>
      <c r="D45" s="11">
        <f>SUM(D46:D47)</f>
        <v>100</v>
      </c>
      <c r="E45" s="11">
        <f>SUM(E46:E47)</f>
        <v>2190.98</v>
      </c>
    </row>
    <row r="46" spans="1:5" ht="20.100000000000001" customHeight="1">
      <c r="A46" s="9">
        <v>50803</v>
      </c>
      <c r="B46" s="19" t="s">
        <v>453</v>
      </c>
      <c r="C46" s="11">
        <f>100+17770</f>
        <v>17870</v>
      </c>
      <c r="D46" s="11">
        <v>100</v>
      </c>
      <c r="E46" s="11"/>
    </row>
    <row r="47" spans="1:5" ht="20.100000000000001" customHeight="1">
      <c r="A47" s="9">
        <v>50899</v>
      </c>
      <c r="B47" s="19" t="s">
        <v>454</v>
      </c>
      <c r="C47" s="11"/>
      <c r="D47" s="11"/>
      <c r="E47" s="11">
        <v>2190.98</v>
      </c>
    </row>
    <row r="48" spans="1:5" ht="20.100000000000001" customHeight="1">
      <c r="A48" s="14">
        <v>509</v>
      </c>
      <c r="B48" s="19" t="s">
        <v>455</v>
      </c>
      <c r="C48" s="11">
        <f>SUM(C49:C53)</f>
        <v>74440.224826999998</v>
      </c>
      <c r="D48" s="11">
        <f>SUM(D49:D53)</f>
        <v>74285.702426999997</v>
      </c>
      <c r="E48" s="11">
        <f>SUM(E49:E53)</f>
        <v>45740.007279999998</v>
      </c>
    </row>
    <row r="49" spans="1:5" ht="20.100000000000001" customHeight="1">
      <c r="A49" s="14">
        <v>50901</v>
      </c>
      <c r="B49" s="19" t="s">
        <v>456</v>
      </c>
      <c r="C49" s="11">
        <v>44653.215451999997</v>
      </c>
      <c r="D49" s="11">
        <v>44653.215451999997</v>
      </c>
      <c r="E49" s="11">
        <f>36489.105104+1352.3092-6438.4</f>
        <v>31403.014304</v>
      </c>
    </row>
    <row r="50" spans="1:5" ht="20.100000000000001" customHeight="1">
      <c r="A50" s="14">
        <v>50902</v>
      </c>
      <c r="B50" s="19" t="s">
        <v>457</v>
      </c>
      <c r="C50" s="11">
        <v>236.76625000000001</v>
      </c>
      <c r="D50" s="11">
        <v>236.76625000000001</v>
      </c>
      <c r="E50" s="11">
        <f>147.35+5.477</f>
        <v>152.827</v>
      </c>
    </row>
    <row r="51" spans="1:5" ht="20.100000000000001" customHeight="1">
      <c r="A51" s="14">
        <v>50903</v>
      </c>
      <c r="B51" s="19" t="s">
        <v>458</v>
      </c>
      <c r="C51" s="11">
        <v>11502.149703999999</v>
      </c>
      <c r="D51" s="11">
        <v>11502.149703999999</v>
      </c>
      <c r="E51" s="11">
        <f>4749.8+340.8</f>
        <v>5090.6000000000004</v>
      </c>
    </row>
    <row r="52" spans="1:5" ht="20.100000000000001" customHeight="1">
      <c r="A52" s="14">
        <v>50905</v>
      </c>
      <c r="B52" s="19" t="s">
        <v>459</v>
      </c>
      <c r="C52" s="11">
        <v>5123.7256829999997</v>
      </c>
      <c r="D52" s="11">
        <v>5123.7256829999997</v>
      </c>
      <c r="E52" s="11">
        <f>4235.869576+46.2353</f>
        <v>4282.1048760000003</v>
      </c>
    </row>
    <row r="53" spans="1:5" ht="20.100000000000001" customHeight="1">
      <c r="A53" s="14">
        <v>50999</v>
      </c>
      <c r="B53" s="19" t="s">
        <v>460</v>
      </c>
      <c r="C53" s="11">
        <f>12769.845338+143.5564+10.966</f>
        <v>12924.367738000001</v>
      </c>
      <c r="D53" s="11">
        <v>12769.845337999999</v>
      </c>
      <c r="E53" s="11">
        <f>3848.8681+936.793+25.8</f>
        <v>4811.4611000000004</v>
      </c>
    </row>
    <row r="54" spans="1:5" ht="20.100000000000001" customHeight="1">
      <c r="A54" s="14">
        <v>510</v>
      </c>
      <c r="B54" s="19" t="s">
        <v>461</v>
      </c>
      <c r="C54" s="11">
        <f>SUM(C55:C56)</f>
        <v>51621</v>
      </c>
      <c r="D54" s="11">
        <f>SUM(D55:D56)</f>
        <v>51620.909342999999</v>
      </c>
      <c r="E54" s="11">
        <f>SUM(E55:E56)</f>
        <v>73170</v>
      </c>
    </row>
    <row r="55" spans="1:5" ht="20.100000000000001" customHeight="1">
      <c r="A55" s="14">
        <v>51002</v>
      </c>
      <c r="B55" s="19" t="s">
        <v>462</v>
      </c>
      <c r="C55" s="11">
        <v>50132</v>
      </c>
      <c r="D55" s="11">
        <v>50132.189342999998</v>
      </c>
      <c r="E55" s="11">
        <v>71803</v>
      </c>
    </row>
    <row r="56" spans="1:5" ht="20.100000000000001" customHeight="1">
      <c r="A56" s="9">
        <v>51004</v>
      </c>
      <c r="B56" s="19" t="s">
        <v>463</v>
      </c>
      <c r="C56" s="11">
        <v>1489</v>
      </c>
      <c r="D56" s="11">
        <v>1488.72</v>
      </c>
      <c r="E56" s="11">
        <v>1367</v>
      </c>
    </row>
    <row r="57" spans="1:5" ht="20.100000000000001" customHeight="1">
      <c r="A57" s="14">
        <v>511</v>
      </c>
      <c r="B57" s="19" t="s">
        <v>464</v>
      </c>
      <c r="C57" s="11">
        <f>SUM(C58:C59)</f>
        <v>43294.803200000002</v>
      </c>
      <c r="D57" s="11">
        <f>SUM(D58:D59)</f>
        <v>43294.803200000002</v>
      </c>
      <c r="E57" s="11">
        <f>SUM(E58:E59)</f>
        <v>42208.31</v>
      </c>
    </row>
    <row r="58" spans="1:5" ht="20.100000000000001" customHeight="1">
      <c r="A58" s="14">
        <v>51101</v>
      </c>
      <c r="B58" s="19" t="s">
        <v>465</v>
      </c>
      <c r="C58" s="11">
        <v>43064.5</v>
      </c>
      <c r="D58" s="11">
        <v>43064.5</v>
      </c>
      <c r="E58" s="11">
        <v>42204</v>
      </c>
    </row>
    <row r="59" spans="1:5" ht="20.100000000000001" customHeight="1">
      <c r="A59" s="14">
        <v>51103</v>
      </c>
      <c r="B59" s="19" t="s">
        <v>466</v>
      </c>
      <c r="C59" s="11">
        <v>230.3032</v>
      </c>
      <c r="D59" s="11">
        <v>230.3032</v>
      </c>
      <c r="E59" s="11">
        <v>4.3099999999999996</v>
      </c>
    </row>
    <row r="60" spans="1:5" ht="20.100000000000001" customHeight="1">
      <c r="A60" s="106">
        <v>512</v>
      </c>
      <c r="B60" s="107" t="s">
        <v>467</v>
      </c>
      <c r="C60" s="11"/>
      <c r="D60" s="11"/>
      <c r="E60" s="11">
        <f>E61</f>
        <v>4700</v>
      </c>
    </row>
    <row r="61" spans="1:5" ht="20.100000000000001" customHeight="1">
      <c r="A61" s="106">
        <v>51201</v>
      </c>
      <c r="B61" s="107" t="s">
        <v>468</v>
      </c>
      <c r="C61" s="11"/>
      <c r="D61" s="11"/>
      <c r="E61" s="11">
        <v>4700</v>
      </c>
    </row>
    <row r="62" spans="1:5" ht="20.100000000000001" customHeight="1">
      <c r="A62" s="106">
        <v>513</v>
      </c>
      <c r="B62" s="107" t="s">
        <v>469</v>
      </c>
      <c r="C62" s="11"/>
      <c r="D62" s="11"/>
      <c r="E62" s="11">
        <f>SUM(E63:E64)</f>
        <v>23979</v>
      </c>
    </row>
    <row r="63" spans="1:5" ht="20.100000000000001" customHeight="1">
      <c r="A63" s="106">
        <v>51301</v>
      </c>
      <c r="B63" s="107" t="s">
        <v>470</v>
      </c>
      <c r="C63" s="11"/>
      <c r="D63" s="11"/>
      <c r="E63" s="11">
        <v>23239</v>
      </c>
    </row>
    <row r="64" spans="1:5" ht="20.100000000000001" customHeight="1">
      <c r="A64" s="106">
        <v>51302</v>
      </c>
      <c r="B64" s="107" t="s">
        <v>359</v>
      </c>
      <c r="C64" s="11"/>
      <c r="D64" s="11"/>
      <c r="E64" s="11">
        <v>740</v>
      </c>
    </row>
    <row r="65" spans="1:5" ht="20.100000000000001" customHeight="1">
      <c r="A65" s="9">
        <v>514</v>
      </c>
      <c r="B65" s="107" t="s">
        <v>471</v>
      </c>
      <c r="C65" s="11"/>
      <c r="D65" s="11"/>
      <c r="E65" s="11">
        <f>E66</f>
        <v>6000</v>
      </c>
    </row>
    <row r="66" spans="1:5" ht="20.100000000000001" customHeight="1">
      <c r="A66" s="106">
        <v>51401</v>
      </c>
      <c r="B66" s="107" t="s">
        <v>388</v>
      </c>
      <c r="C66" s="11"/>
      <c r="D66" s="11"/>
      <c r="E66" s="11">
        <v>6000</v>
      </c>
    </row>
    <row r="67" spans="1:5" ht="20.100000000000001" customHeight="1">
      <c r="A67" s="14">
        <v>599</v>
      </c>
      <c r="B67" s="19" t="s">
        <v>389</v>
      </c>
      <c r="C67" s="11">
        <f>C68</f>
        <v>20.540778</v>
      </c>
      <c r="D67" s="11">
        <v>20.540778</v>
      </c>
      <c r="E67" s="11">
        <v>0</v>
      </c>
    </row>
    <row r="68" spans="1:5" ht="20.100000000000001" customHeight="1">
      <c r="A68" s="14">
        <v>59999</v>
      </c>
      <c r="B68" s="19" t="s">
        <v>472</v>
      </c>
      <c r="C68" s="11">
        <v>20.540778</v>
      </c>
      <c r="D68" s="11">
        <v>20.540778</v>
      </c>
      <c r="E68" s="11">
        <v>0</v>
      </c>
    </row>
  </sheetData>
  <phoneticPr fontId="12" type="noConversion"/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workbookViewId="0">
      <selection activeCell="I7" sqref="I7"/>
    </sheetView>
  </sheetViews>
  <sheetFormatPr defaultColWidth="7.875" defaultRowHeight="14.25"/>
  <cols>
    <col min="1" max="1" width="49.625" style="51" customWidth="1"/>
    <col min="2" max="2" width="16.125" style="52" bestFit="1" customWidth="1"/>
    <col min="3" max="3" width="16.375" style="52" customWidth="1"/>
    <col min="4" max="4" width="15" style="51" customWidth="1"/>
    <col min="5" max="5" width="9.375" style="51"/>
    <col min="6" max="16384" width="7.875" style="51"/>
  </cols>
  <sheetData>
    <row r="1" spans="1:4" ht="27" customHeight="1">
      <c r="A1" s="115" t="s">
        <v>473</v>
      </c>
      <c r="B1" s="116"/>
      <c r="C1" s="116"/>
    </row>
    <row r="2" spans="1:4" ht="24.95" customHeight="1">
      <c r="A2" s="53" t="s">
        <v>474</v>
      </c>
      <c r="B2" s="54"/>
      <c r="D2" s="55" t="s">
        <v>475</v>
      </c>
    </row>
    <row r="3" spans="1:4" ht="33" customHeight="1">
      <c r="A3" s="56" t="s">
        <v>3</v>
      </c>
      <c r="B3" s="56" t="s">
        <v>4</v>
      </c>
      <c r="C3" s="56" t="s">
        <v>5</v>
      </c>
      <c r="D3" s="108" t="s">
        <v>593</v>
      </c>
    </row>
    <row r="4" spans="1:4" ht="26.1" customHeight="1">
      <c r="A4" s="59" t="s">
        <v>476</v>
      </c>
      <c r="B4" s="60">
        <f>B5</f>
        <v>116000</v>
      </c>
      <c r="C4" s="60">
        <f>C5</f>
        <v>107894</v>
      </c>
      <c r="D4" s="60">
        <f>D5</f>
        <v>161841</v>
      </c>
    </row>
    <row r="5" spans="1:4" ht="26.1" customHeight="1">
      <c r="A5" s="59" t="s">
        <v>477</v>
      </c>
      <c r="B5" s="60">
        <f>B6+B19</f>
        <v>116000</v>
      </c>
      <c r="C5" s="60">
        <f>C6+C19</f>
        <v>107894</v>
      </c>
      <c r="D5" s="60">
        <f>D6+D19</f>
        <v>161841</v>
      </c>
    </row>
    <row r="6" spans="1:4" ht="26.1" customHeight="1">
      <c r="A6" s="61" t="s">
        <v>478</v>
      </c>
      <c r="B6" s="60">
        <f>SUM(B7:B9,B17,B18)</f>
        <v>61942</v>
      </c>
      <c r="C6" s="60">
        <f>SUM(C7:C9,C17,C18)</f>
        <v>53836</v>
      </c>
      <c r="D6" s="60">
        <f>SUM(D7:D9,D17,D18)</f>
        <v>93841</v>
      </c>
    </row>
    <row r="7" spans="1:4" ht="26.1" customHeight="1">
      <c r="A7" s="62" t="s">
        <v>479</v>
      </c>
      <c r="B7" s="60"/>
      <c r="C7" s="60"/>
      <c r="D7" s="58"/>
    </row>
    <row r="8" spans="1:4" ht="26.1" customHeight="1">
      <c r="A8" s="62" t="s">
        <v>480</v>
      </c>
      <c r="B8" s="60"/>
      <c r="C8" s="60"/>
      <c r="D8" s="58"/>
    </row>
    <row r="9" spans="1:4" ht="26.1" customHeight="1">
      <c r="A9" s="62" t="s">
        <v>481</v>
      </c>
      <c r="B9" s="60">
        <f>SUM(B10:B16)</f>
        <v>57742</v>
      </c>
      <c r="C9" s="60">
        <f>SUM(C10:C16)</f>
        <v>49922</v>
      </c>
      <c r="D9" s="60">
        <f>SUM(D10:D16)</f>
        <v>89841</v>
      </c>
    </row>
    <row r="10" spans="1:4" ht="26.1" customHeight="1">
      <c r="A10" s="62" t="s">
        <v>482</v>
      </c>
      <c r="B10" s="60">
        <v>55675</v>
      </c>
      <c r="C10" s="60">
        <v>47855</v>
      </c>
      <c r="D10" s="58">
        <v>61805</v>
      </c>
    </row>
    <row r="11" spans="1:4" ht="26.1" customHeight="1">
      <c r="A11" s="63" t="s">
        <v>483</v>
      </c>
      <c r="B11" s="60">
        <v>585</v>
      </c>
      <c r="C11" s="60">
        <v>585</v>
      </c>
      <c r="D11" s="58">
        <v>430</v>
      </c>
    </row>
    <row r="12" spans="1:4" ht="26.1" customHeight="1">
      <c r="A12" s="63" t="s">
        <v>484</v>
      </c>
      <c r="B12" s="60">
        <v>3974</v>
      </c>
      <c r="C12" s="60">
        <v>3974</v>
      </c>
      <c r="D12" s="58">
        <v>3300</v>
      </c>
    </row>
    <row r="13" spans="1:4" ht="26.1" customHeight="1">
      <c r="A13" s="64" t="s">
        <v>485</v>
      </c>
      <c r="B13" s="60"/>
      <c r="C13" s="60"/>
      <c r="D13" s="58">
        <v>25106</v>
      </c>
    </row>
    <row r="14" spans="1:4" ht="26.1" customHeight="1">
      <c r="A14" s="63" t="s">
        <v>486</v>
      </c>
      <c r="B14" s="60"/>
      <c r="C14" s="60"/>
      <c r="D14" s="58"/>
    </row>
    <row r="15" spans="1:4" ht="26.1" customHeight="1">
      <c r="A15" s="63" t="s">
        <v>487</v>
      </c>
      <c r="B15" s="60">
        <v>-2747</v>
      </c>
      <c r="C15" s="60">
        <v>-2747</v>
      </c>
      <c r="D15" s="58">
        <v>-1000</v>
      </c>
    </row>
    <row r="16" spans="1:4" ht="26.1" customHeight="1">
      <c r="A16" s="63" t="s">
        <v>488</v>
      </c>
      <c r="B16" s="60">
        <v>255</v>
      </c>
      <c r="C16" s="60">
        <v>255</v>
      </c>
      <c r="D16" s="58">
        <v>200</v>
      </c>
    </row>
    <row r="17" spans="1:7" ht="26.1" customHeight="1">
      <c r="A17" s="61" t="s">
        <v>489</v>
      </c>
      <c r="B17" s="60">
        <v>3000</v>
      </c>
      <c r="C17" s="60">
        <v>2775</v>
      </c>
      <c r="D17" s="58">
        <v>3000</v>
      </c>
    </row>
    <row r="18" spans="1:7" ht="26.1" customHeight="1">
      <c r="A18" s="65" t="s">
        <v>490</v>
      </c>
      <c r="B18" s="66">
        <v>1200</v>
      </c>
      <c r="C18" s="66">
        <v>1139</v>
      </c>
      <c r="D18" s="58">
        <v>1000</v>
      </c>
    </row>
    <row r="19" spans="1:7" ht="26.1" customHeight="1">
      <c r="A19" s="65" t="s">
        <v>491</v>
      </c>
      <c r="B19" s="66">
        <f>SUM(B20:B21)</f>
        <v>54058</v>
      </c>
      <c r="C19" s="66">
        <f>SUM(C20:C21)</f>
        <v>54058</v>
      </c>
      <c r="D19" s="66">
        <f>SUM(D20:D21)</f>
        <v>68000</v>
      </c>
    </row>
    <row r="20" spans="1:7" ht="26.1" customHeight="1">
      <c r="A20" s="62" t="s">
        <v>492</v>
      </c>
      <c r="B20" s="66">
        <v>12000</v>
      </c>
      <c r="C20" s="66">
        <v>12000</v>
      </c>
      <c r="D20" s="58"/>
    </row>
    <row r="21" spans="1:7" ht="26.1" customHeight="1">
      <c r="A21" s="62" t="s">
        <v>493</v>
      </c>
      <c r="B21" s="66">
        <v>42058</v>
      </c>
      <c r="C21" s="66">
        <v>42058</v>
      </c>
      <c r="D21" s="67">
        <v>68000</v>
      </c>
    </row>
    <row r="22" spans="1:7" ht="26.1" customHeight="1">
      <c r="A22" s="68" t="s">
        <v>476</v>
      </c>
      <c r="B22" s="69">
        <f>B4</f>
        <v>116000</v>
      </c>
      <c r="C22" s="69">
        <f>C4</f>
        <v>107894</v>
      </c>
      <c r="D22" s="70">
        <f>D4</f>
        <v>161841</v>
      </c>
    </row>
    <row r="23" spans="1:7" ht="26.1" customHeight="1">
      <c r="A23" s="71" t="s">
        <v>494</v>
      </c>
      <c r="B23" s="60">
        <v>89626</v>
      </c>
      <c r="C23" s="60">
        <v>89626</v>
      </c>
      <c r="D23" s="58">
        <v>3666</v>
      </c>
    </row>
    <row r="24" spans="1:7" ht="26.1" customHeight="1">
      <c r="A24" s="71" t="s">
        <v>495</v>
      </c>
      <c r="B24" s="60">
        <f>254000+42300</f>
        <v>296300</v>
      </c>
      <c r="C24" s="60">
        <f>254000+42300</f>
        <v>296300</v>
      </c>
      <c r="D24" s="58"/>
    </row>
    <row r="25" spans="1:7" ht="26.1" customHeight="1">
      <c r="A25" s="59" t="s">
        <v>496</v>
      </c>
      <c r="B25" s="60">
        <f>54600+25200+102800</f>
        <v>182600</v>
      </c>
      <c r="C25" s="60">
        <f>102800+25200+54600</f>
        <v>182600</v>
      </c>
      <c r="D25" s="58"/>
    </row>
    <row r="26" spans="1:7" ht="26.1" customHeight="1">
      <c r="A26" s="71" t="s">
        <v>497</v>
      </c>
      <c r="B26" s="60">
        <v>280298</v>
      </c>
      <c r="C26" s="60">
        <v>280298</v>
      </c>
      <c r="D26" s="72">
        <f>'政府性基金预算支出功能分类明细表 '!D64</f>
        <v>332090.85129999998</v>
      </c>
      <c r="G26" s="101"/>
    </row>
    <row r="27" spans="1:7" ht="26.1" customHeight="1">
      <c r="A27" s="71" t="s">
        <v>498</v>
      </c>
      <c r="B27" s="60"/>
      <c r="C27" s="60"/>
      <c r="D27" s="58"/>
    </row>
    <row r="28" spans="1:7" ht="26.1" customHeight="1">
      <c r="A28" s="71" t="s">
        <v>499</v>
      </c>
      <c r="B28" s="60">
        <f>SUM(B22:B27)</f>
        <v>964824</v>
      </c>
      <c r="C28" s="60">
        <f>SUM(C22:C27)</f>
        <v>956718</v>
      </c>
      <c r="D28" s="60">
        <f>SUM(D22:D27)</f>
        <v>497597.85129999998</v>
      </c>
    </row>
  </sheetData>
  <mergeCells count="1">
    <mergeCell ref="A1:C1"/>
  </mergeCells>
  <phoneticPr fontId="12" type="noConversion"/>
  <printOptions horizontalCentered="1"/>
  <pageMargins left="0.63" right="0.56999999999999995" top="0.79" bottom="0.59" header="0.51" footer="0.31"/>
  <pageSetup paperSize="9" orientation="portrait"/>
  <headerFooter scaleWithDoc="0"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4"/>
  <sheetViews>
    <sheetView workbookViewId="0">
      <selection activeCell="G7" sqref="G7"/>
    </sheetView>
  </sheetViews>
  <sheetFormatPr defaultColWidth="9" defaultRowHeight="13.5"/>
  <cols>
    <col min="1" max="1" width="14.5" style="37" customWidth="1"/>
    <col min="2" max="2" width="53.125" style="37" customWidth="1"/>
    <col min="3" max="3" width="18.5" style="38" customWidth="1"/>
    <col min="4" max="4" width="21.875" style="39" customWidth="1"/>
    <col min="5" max="5" width="18.375" style="38" customWidth="1"/>
    <col min="6" max="6" width="9" style="37"/>
    <col min="7" max="7" width="12.625" style="37"/>
    <col min="8" max="16384" width="9" style="37"/>
  </cols>
  <sheetData>
    <row r="1" spans="1:5" ht="33" customHeight="1">
      <c r="B1" s="40" t="s">
        <v>500</v>
      </c>
    </row>
    <row r="2" spans="1:5" ht="18" customHeight="1">
      <c r="A2" s="41" t="s">
        <v>501</v>
      </c>
      <c r="B2" s="41"/>
      <c r="C2" s="42" t="s">
        <v>502</v>
      </c>
      <c r="D2" s="43"/>
      <c r="E2" s="44"/>
    </row>
    <row r="3" spans="1:5" ht="18" customHeight="1">
      <c r="A3" s="45" t="s">
        <v>42</v>
      </c>
      <c r="B3" s="45" t="s">
        <v>43</v>
      </c>
      <c r="C3" s="46" t="s">
        <v>44</v>
      </c>
      <c r="D3" s="111" t="s">
        <v>503</v>
      </c>
      <c r="E3" s="46" t="s">
        <v>6</v>
      </c>
    </row>
    <row r="4" spans="1:5" ht="18" customHeight="1">
      <c r="A4" s="45">
        <v>212</v>
      </c>
      <c r="B4" s="45" t="s">
        <v>281</v>
      </c>
      <c r="C4" s="47">
        <f>C5+C15+C17+C20</f>
        <v>41972.547832999997</v>
      </c>
      <c r="D4" s="47">
        <f>D5+D15+D17+D20</f>
        <v>41972</v>
      </c>
      <c r="E4" s="47">
        <f>E5+E15+E17+E20</f>
        <v>55194</v>
      </c>
    </row>
    <row r="5" spans="1:5" ht="18" customHeight="1">
      <c r="A5" s="45">
        <v>21208</v>
      </c>
      <c r="B5" s="45" t="s">
        <v>504</v>
      </c>
      <c r="C5" s="47">
        <f>SUM(C6:C14)</f>
        <v>29111.485567</v>
      </c>
      <c r="D5" s="47">
        <f>SUM(D6:D14)</f>
        <v>29111</v>
      </c>
      <c r="E5" s="47">
        <f>SUM(E6:E14)</f>
        <v>37220</v>
      </c>
    </row>
    <row r="6" spans="1:5" ht="18" customHeight="1">
      <c r="A6" s="45">
        <v>2120801</v>
      </c>
      <c r="B6" s="45" t="s">
        <v>505</v>
      </c>
      <c r="C6" s="47">
        <v>7692.1564589999998</v>
      </c>
      <c r="D6" s="47">
        <v>7692</v>
      </c>
      <c r="E6" s="46">
        <v>20591</v>
      </c>
    </row>
    <row r="7" spans="1:5" ht="18" customHeight="1">
      <c r="A7" s="45">
        <v>2120802</v>
      </c>
      <c r="B7" s="45" t="s">
        <v>506</v>
      </c>
      <c r="C7" s="47"/>
      <c r="D7" s="47"/>
      <c r="E7" s="46">
        <v>1438</v>
      </c>
    </row>
    <row r="8" spans="1:5" ht="18" customHeight="1">
      <c r="A8" s="45">
        <v>2120803</v>
      </c>
      <c r="B8" s="45" t="s">
        <v>507</v>
      </c>
      <c r="C8" s="47">
        <v>877.03348000000005</v>
      </c>
      <c r="D8" s="47">
        <v>877</v>
      </c>
      <c r="E8" s="46">
        <f>3825+400</f>
        <v>4225</v>
      </c>
    </row>
    <row r="9" spans="1:5" ht="18" customHeight="1">
      <c r="A9" s="45">
        <v>2120804</v>
      </c>
      <c r="B9" s="45" t="s">
        <v>508</v>
      </c>
      <c r="C9" s="47">
        <v>2219.5990000000002</v>
      </c>
      <c r="D9" s="47">
        <v>2220</v>
      </c>
      <c r="E9" s="46"/>
    </row>
    <row r="10" spans="1:5" ht="18" customHeight="1">
      <c r="A10" s="45">
        <v>2120806</v>
      </c>
      <c r="B10" s="45" t="s">
        <v>509</v>
      </c>
      <c r="C10" s="47">
        <v>10.0177</v>
      </c>
      <c r="D10" s="47">
        <v>10</v>
      </c>
      <c r="E10" s="46">
        <v>992</v>
      </c>
    </row>
    <row r="11" spans="1:5" ht="18" customHeight="1">
      <c r="A11" s="45">
        <v>2120810</v>
      </c>
      <c r="B11" s="45" t="s">
        <v>510</v>
      </c>
      <c r="C11" s="47">
        <v>177.89660000000001</v>
      </c>
      <c r="D11" s="47">
        <v>178</v>
      </c>
      <c r="E11" s="46">
        <v>950</v>
      </c>
    </row>
    <row r="12" spans="1:5" ht="18" customHeight="1">
      <c r="A12" s="45">
        <v>2120814</v>
      </c>
      <c r="B12" s="45" t="s">
        <v>511</v>
      </c>
      <c r="C12" s="47">
        <v>3417.4292</v>
      </c>
      <c r="D12" s="47">
        <v>3417</v>
      </c>
      <c r="E12" s="46">
        <v>400</v>
      </c>
    </row>
    <row r="13" spans="1:5" ht="18" customHeight="1">
      <c r="A13" s="45">
        <v>2120815</v>
      </c>
      <c r="B13" s="45" t="s">
        <v>512</v>
      </c>
      <c r="C13" s="47">
        <v>50</v>
      </c>
      <c r="D13" s="47">
        <v>50</v>
      </c>
      <c r="E13" s="46">
        <v>1000</v>
      </c>
    </row>
    <row r="14" spans="1:5" ht="18" customHeight="1">
      <c r="A14" s="45">
        <v>2120816</v>
      </c>
      <c r="B14" s="45" t="s">
        <v>513</v>
      </c>
      <c r="C14" s="47">
        <v>14667.353128000001</v>
      </c>
      <c r="D14" s="47">
        <v>14667</v>
      </c>
      <c r="E14" s="46">
        <v>7624</v>
      </c>
    </row>
    <row r="15" spans="1:5" ht="18" customHeight="1">
      <c r="A15" s="45">
        <v>21210</v>
      </c>
      <c r="B15" s="45" t="s">
        <v>514</v>
      </c>
      <c r="C15" s="47">
        <f>C16</f>
        <v>195</v>
      </c>
      <c r="D15" s="47">
        <f>D16</f>
        <v>195</v>
      </c>
      <c r="E15" s="47"/>
    </row>
    <row r="16" spans="1:5" ht="18" customHeight="1">
      <c r="A16" s="45">
        <v>2121002</v>
      </c>
      <c r="B16" s="45" t="s">
        <v>515</v>
      </c>
      <c r="C16" s="47">
        <v>195</v>
      </c>
      <c r="D16" s="47">
        <v>195</v>
      </c>
      <c r="E16" s="46"/>
    </row>
    <row r="17" spans="1:5" ht="18" customHeight="1">
      <c r="A17" s="45">
        <v>21213</v>
      </c>
      <c r="B17" s="45" t="s">
        <v>516</v>
      </c>
      <c r="C17" s="47">
        <f>C18+C19</f>
        <v>1383.8822660000001</v>
      </c>
      <c r="D17" s="47">
        <f>D18+D19</f>
        <v>1384</v>
      </c>
      <c r="E17" s="47">
        <f>E18+E19</f>
        <v>2404</v>
      </c>
    </row>
    <row r="18" spans="1:5" ht="18" customHeight="1">
      <c r="A18" s="45">
        <v>2121301</v>
      </c>
      <c r="B18" s="45" t="s">
        <v>517</v>
      </c>
      <c r="C18" s="47">
        <v>1083.8822660000001</v>
      </c>
      <c r="D18" s="47">
        <v>1084</v>
      </c>
      <c r="E18" s="46">
        <v>2404</v>
      </c>
    </row>
    <row r="19" spans="1:5" ht="18" customHeight="1">
      <c r="A19" s="45">
        <v>2121399</v>
      </c>
      <c r="B19" s="45" t="s">
        <v>518</v>
      </c>
      <c r="C19" s="47">
        <v>300</v>
      </c>
      <c r="D19" s="47">
        <v>300</v>
      </c>
      <c r="E19" s="46"/>
    </row>
    <row r="20" spans="1:5" ht="18" customHeight="1">
      <c r="A20" s="45">
        <v>21298</v>
      </c>
      <c r="B20" s="45" t="s">
        <v>519</v>
      </c>
      <c r="C20" s="47">
        <f>C21</f>
        <v>11282.18</v>
      </c>
      <c r="D20" s="47">
        <f>D21</f>
        <v>11282</v>
      </c>
      <c r="E20" s="46">
        <f>E21</f>
        <v>15570</v>
      </c>
    </row>
    <row r="21" spans="1:5" ht="18" customHeight="1">
      <c r="A21" s="45">
        <v>2129801</v>
      </c>
      <c r="B21" s="45" t="s">
        <v>520</v>
      </c>
      <c r="C21" s="47">
        <v>11282.18</v>
      </c>
      <c r="D21" s="47">
        <v>11282</v>
      </c>
      <c r="E21" s="46">
        <f>15570</f>
        <v>15570</v>
      </c>
    </row>
    <row r="22" spans="1:5" ht="18" customHeight="1">
      <c r="A22" s="45">
        <v>215</v>
      </c>
      <c r="B22" s="45" t="s">
        <v>349</v>
      </c>
      <c r="C22" s="47">
        <f>C23</f>
        <v>2865.4</v>
      </c>
      <c r="D22" s="47">
        <f>D23</f>
        <v>2865</v>
      </c>
      <c r="E22" s="47"/>
    </row>
    <row r="23" spans="1:5" ht="18" customHeight="1">
      <c r="A23" s="45">
        <v>21598</v>
      </c>
      <c r="B23" s="45" t="s">
        <v>521</v>
      </c>
      <c r="C23" s="47">
        <f>C24</f>
        <v>2865.4</v>
      </c>
      <c r="D23" s="47">
        <f>D24</f>
        <v>2865</v>
      </c>
      <c r="E23" s="46"/>
    </row>
    <row r="24" spans="1:5" ht="18" customHeight="1">
      <c r="A24" s="45">
        <v>2159802</v>
      </c>
      <c r="B24" s="45" t="s">
        <v>522</v>
      </c>
      <c r="C24" s="47">
        <f>2865.4</f>
        <v>2865.4</v>
      </c>
      <c r="D24" s="47">
        <f>2865</f>
        <v>2865</v>
      </c>
      <c r="E24" s="46"/>
    </row>
    <row r="25" spans="1:5" ht="18" customHeight="1">
      <c r="A25" s="45">
        <v>224</v>
      </c>
      <c r="B25" s="45" t="s">
        <v>523</v>
      </c>
      <c r="C25" s="47">
        <f t="shared" ref="C25:E26" si="0">C26</f>
        <v>11850.9787</v>
      </c>
      <c r="D25" s="47">
        <f t="shared" si="0"/>
        <v>11850.9787</v>
      </c>
      <c r="E25" s="46">
        <f t="shared" si="0"/>
        <v>45145</v>
      </c>
    </row>
    <row r="26" spans="1:5" ht="18" customHeight="1">
      <c r="A26" s="45">
        <v>22498</v>
      </c>
      <c r="B26" s="45" t="s">
        <v>524</v>
      </c>
      <c r="C26" s="47">
        <f t="shared" si="0"/>
        <v>11850.9787</v>
      </c>
      <c r="D26" s="47">
        <f t="shared" si="0"/>
        <v>11850.9787</v>
      </c>
      <c r="E26" s="46">
        <f t="shared" si="0"/>
        <v>45145</v>
      </c>
    </row>
    <row r="27" spans="1:5" ht="18" customHeight="1">
      <c r="A27" s="45">
        <v>2249802</v>
      </c>
      <c r="B27" s="45" t="s">
        <v>525</v>
      </c>
      <c r="C27" s="47">
        <v>11850.9787</v>
      </c>
      <c r="D27" s="47">
        <v>11850.9787</v>
      </c>
      <c r="E27" s="46">
        <f>45145</f>
        <v>45145</v>
      </c>
    </row>
    <row r="28" spans="1:5" ht="18" customHeight="1">
      <c r="A28" s="45">
        <v>229</v>
      </c>
      <c r="B28" s="45" t="s">
        <v>389</v>
      </c>
      <c r="C28" s="47">
        <f>C29+C32</f>
        <v>290576.718979</v>
      </c>
      <c r="D28" s="47">
        <f>D29+D32</f>
        <v>288405</v>
      </c>
      <c r="E28" s="47">
        <f>E29+E32</f>
        <v>288808</v>
      </c>
    </row>
    <row r="29" spans="1:5" ht="18" customHeight="1">
      <c r="A29" s="45">
        <v>22904</v>
      </c>
      <c r="B29" s="45" t="s">
        <v>526</v>
      </c>
      <c r="C29" s="47">
        <f>C30+C31</f>
        <v>288992.75150399999</v>
      </c>
      <c r="D29" s="47">
        <f>D30+D31</f>
        <v>286821</v>
      </c>
      <c r="E29" s="47">
        <f>E30+E31</f>
        <v>286690</v>
      </c>
    </row>
    <row r="30" spans="1:5" ht="18" customHeight="1">
      <c r="A30" s="45">
        <v>2290402</v>
      </c>
      <c r="B30" s="45" t="s">
        <v>527</v>
      </c>
      <c r="C30" s="47">
        <f>244520.751504+2172</f>
        <v>246692.75150400001</v>
      </c>
      <c r="D30" s="47">
        <v>244521</v>
      </c>
      <c r="E30" s="46">
        <f>286690</f>
        <v>286690</v>
      </c>
    </row>
    <row r="31" spans="1:5" ht="18" customHeight="1">
      <c r="A31" s="45">
        <v>2290403</v>
      </c>
      <c r="B31" s="45" t="s">
        <v>528</v>
      </c>
      <c r="C31" s="47">
        <v>42300</v>
      </c>
      <c r="D31" s="47">
        <v>42300</v>
      </c>
      <c r="E31" s="46"/>
    </row>
    <row r="32" spans="1:5" ht="18" customHeight="1">
      <c r="A32" s="45">
        <v>22960</v>
      </c>
      <c r="B32" s="45" t="s">
        <v>529</v>
      </c>
      <c r="C32" s="47">
        <f>SUM(C33:C36)</f>
        <v>1583.9674749999999</v>
      </c>
      <c r="D32" s="47">
        <f>SUM(D33:D36)</f>
        <v>1584</v>
      </c>
      <c r="E32" s="47">
        <f>SUM(E33:E37)</f>
        <v>2118</v>
      </c>
    </row>
    <row r="33" spans="1:5" ht="18" customHeight="1">
      <c r="A33" s="45">
        <v>2296002</v>
      </c>
      <c r="B33" s="45" t="s">
        <v>530</v>
      </c>
      <c r="C33" s="47">
        <v>673.10664499999996</v>
      </c>
      <c r="D33" s="47">
        <v>673</v>
      </c>
      <c r="E33" s="46">
        <f>437</f>
        <v>437</v>
      </c>
    </row>
    <row r="34" spans="1:5" ht="18" customHeight="1">
      <c r="A34" s="45">
        <v>2296003</v>
      </c>
      <c r="B34" s="45" t="s">
        <v>531</v>
      </c>
      <c r="C34" s="47">
        <v>767.16083000000003</v>
      </c>
      <c r="D34" s="47">
        <v>767</v>
      </c>
      <c r="E34" s="46">
        <v>1481</v>
      </c>
    </row>
    <row r="35" spans="1:5" ht="18" customHeight="1">
      <c r="A35" s="45">
        <v>2296006</v>
      </c>
      <c r="B35" s="45" t="s">
        <v>532</v>
      </c>
      <c r="C35" s="47">
        <v>128.69999999999999</v>
      </c>
      <c r="D35" s="47">
        <v>129</v>
      </c>
      <c r="E35" s="46">
        <v>32</v>
      </c>
    </row>
    <row r="36" spans="1:5" ht="18" customHeight="1">
      <c r="A36" s="45">
        <v>2296010</v>
      </c>
      <c r="B36" s="45" t="s">
        <v>533</v>
      </c>
      <c r="C36" s="47">
        <v>15</v>
      </c>
      <c r="D36" s="47">
        <v>15</v>
      </c>
      <c r="E36" s="46"/>
    </row>
    <row r="37" spans="1:5" ht="18" customHeight="1">
      <c r="A37" s="45">
        <v>2296099</v>
      </c>
      <c r="B37" s="45" t="s">
        <v>534</v>
      </c>
      <c r="C37" s="47"/>
      <c r="D37" s="47"/>
      <c r="E37" s="46">
        <v>168</v>
      </c>
    </row>
    <row r="38" spans="1:5" ht="18" customHeight="1">
      <c r="A38" s="45">
        <v>230</v>
      </c>
      <c r="B38" s="45" t="s">
        <v>392</v>
      </c>
      <c r="C38" s="47"/>
      <c r="D38" s="47"/>
      <c r="E38" s="46">
        <f>E39</f>
        <v>7920</v>
      </c>
    </row>
    <row r="39" spans="1:5" ht="18" customHeight="1">
      <c r="A39" s="45">
        <v>23006</v>
      </c>
      <c r="B39" s="45" t="s">
        <v>407</v>
      </c>
      <c r="C39" s="47"/>
      <c r="D39" s="47"/>
      <c r="E39" s="46">
        <f>E40</f>
        <v>7920</v>
      </c>
    </row>
    <row r="40" spans="1:5" ht="18" customHeight="1">
      <c r="A40" s="45">
        <v>2300605</v>
      </c>
      <c r="B40" s="45" t="s">
        <v>535</v>
      </c>
      <c r="C40" s="47"/>
      <c r="D40" s="47"/>
      <c r="E40" s="46">
        <v>7920</v>
      </c>
    </row>
    <row r="41" spans="1:5" ht="18" customHeight="1">
      <c r="A41" s="48">
        <v>231</v>
      </c>
      <c r="B41" s="45" t="s">
        <v>395</v>
      </c>
      <c r="C41" s="47"/>
      <c r="D41" s="47"/>
      <c r="E41" s="46">
        <f>E42</f>
        <v>5300</v>
      </c>
    </row>
    <row r="42" spans="1:5" ht="18" customHeight="1">
      <c r="A42" s="48">
        <v>23104</v>
      </c>
      <c r="B42" s="45" t="s">
        <v>536</v>
      </c>
      <c r="C42" s="47"/>
      <c r="D42" s="47"/>
      <c r="E42" s="46">
        <f>E43</f>
        <v>5300</v>
      </c>
    </row>
    <row r="43" spans="1:5" ht="18" customHeight="1">
      <c r="A43" s="48">
        <v>2310411</v>
      </c>
      <c r="B43" s="45" t="s">
        <v>537</v>
      </c>
      <c r="C43" s="47"/>
      <c r="D43" s="47"/>
      <c r="E43" s="46">
        <v>5300</v>
      </c>
    </row>
    <row r="44" spans="1:5" ht="18" customHeight="1">
      <c r="A44" s="45">
        <v>232</v>
      </c>
      <c r="B44" s="45" t="s">
        <v>398</v>
      </c>
      <c r="C44" s="47">
        <f>C45</f>
        <v>82351.05</v>
      </c>
      <c r="D44" s="47">
        <f>D45</f>
        <v>82351.05</v>
      </c>
      <c r="E44" s="47">
        <f>E45</f>
        <v>89928</v>
      </c>
    </row>
    <row r="45" spans="1:5" ht="18" customHeight="1">
      <c r="A45" s="45">
        <v>23204</v>
      </c>
      <c r="B45" s="45" t="s">
        <v>538</v>
      </c>
      <c r="C45" s="47">
        <f>SUM(C46:C49)</f>
        <v>82351.05</v>
      </c>
      <c r="D45" s="47">
        <f>SUM(D46:D49)</f>
        <v>82351.05</v>
      </c>
      <c r="E45" s="47">
        <f>SUM(E46:E49)</f>
        <v>89928</v>
      </c>
    </row>
    <row r="46" spans="1:5" ht="18" customHeight="1">
      <c r="A46" s="45">
        <v>2320411</v>
      </c>
      <c r="B46" s="45" t="s">
        <v>539</v>
      </c>
      <c r="C46" s="47">
        <v>12702.33</v>
      </c>
      <c r="D46" s="47">
        <v>12702.33</v>
      </c>
      <c r="E46" s="46">
        <v>32018</v>
      </c>
    </row>
    <row r="47" spans="1:5" ht="18" customHeight="1">
      <c r="A47" s="45">
        <v>2320431</v>
      </c>
      <c r="B47" s="45" t="s">
        <v>540</v>
      </c>
      <c r="C47" s="47">
        <v>1002</v>
      </c>
      <c r="D47" s="47">
        <v>1002</v>
      </c>
      <c r="E47" s="46"/>
    </row>
    <row r="48" spans="1:5" ht="18" customHeight="1">
      <c r="A48" s="45">
        <v>2320433</v>
      </c>
      <c r="B48" s="45" t="s">
        <v>541</v>
      </c>
      <c r="C48" s="47">
        <v>838</v>
      </c>
      <c r="D48" s="47">
        <v>838</v>
      </c>
      <c r="E48" s="46">
        <v>512</v>
      </c>
    </row>
    <row r="49" spans="1:5" ht="18" customHeight="1">
      <c r="A49" s="45">
        <v>2320498</v>
      </c>
      <c r="B49" s="45" t="s">
        <v>542</v>
      </c>
      <c r="C49" s="47">
        <v>67808.72</v>
      </c>
      <c r="D49" s="47">
        <v>67808.72</v>
      </c>
      <c r="E49" s="46">
        <v>57398</v>
      </c>
    </row>
    <row r="50" spans="1:5" ht="18" customHeight="1">
      <c r="A50" s="45">
        <v>233</v>
      </c>
      <c r="B50" s="45" t="s">
        <v>401</v>
      </c>
      <c r="C50" s="47">
        <f>C51</f>
        <v>383.12</v>
      </c>
      <c r="D50" s="47">
        <f>D51</f>
        <v>383.12</v>
      </c>
      <c r="E50" s="47">
        <f>E51</f>
        <v>7</v>
      </c>
    </row>
    <row r="51" spans="1:5" ht="18" customHeight="1">
      <c r="A51" s="45">
        <v>23304</v>
      </c>
      <c r="B51" s="45" t="s">
        <v>543</v>
      </c>
      <c r="C51" s="47">
        <f>SUM(C52:C56)</f>
        <v>383.12</v>
      </c>
      <c r="D51" s="47">
        <f>SUM(D52:D56)</f>
        <v>383.12</v>
      </c>
      <c r="E51" s="47">
        <f>SUM(E52:E56)</f>
        <v>7</v>
      </c>
    </row>
    <row r="52" spans="1:5" ht="18" customHeight="1">
      <c r="A52" s="45">
        <v>2330411</v>
      </c>
      <c r="B52" s="45" t="s">
        <v>544</v>
      </c>
      <c r="C52" s="47">
        <v>6.16</v>
      </c>
      <c r="D52" s="47">
        <v>6.16</v>
      </c>
      <c r="E52" s="46">
        <v>7</v>
      </c>
    </row>
    <row r="53" spans="1:5" ht="18" customHeight="1">
      <c r="A53" s="45">
        <v>2330431</v>
      </c>
      <c r="B53" s="45" t="s">
        <v>545</v>
      </c>
      <c r="C53" s="47">
        <v>24</v>
      </c>
      <c r="D53" s="47">
        <v>24</v>
      </c>
      <c r="E53" s="46"/>
    </row>
    <row r="54" spans="1:5" ht="18" customHeight="1">
      <c r="A54" s="45">
        <v>2330433</v>
      </c>
      <c r="B54" s="45" t="s">
        <v>546</v>
      </c>
      <c r="C54" s="47">
        <v>8</v>
      </c>
      <c r="D54" s="47">
        <v>8</v>
      </c>
      <c r="E54" s="46"/>
    </row>
    <row r="55" spans="1:5" ht="18" customHeight="1">
      <c r="A55" s="45">
        <v>2330498</v>
      </c>
      <c r="B55" s="45" t="s">
        <v>547</v>
      </c>
      <c r="C55" s="47">
        <v>208.72</v>
      </c>
      <c r="D55" s="47">
        <v>208.72</v>
      </c>
      <c r="E55" s="46"/>
    </row>
    <row r="56" spans="1:5" ht="18" customHeight="1">
      <c r="A56" s="45">
        <v>2330499</v>
      </c>
      <c r="B56" s="45" t="s">
        <v>548</v>
      </c>
      <c r="C56" s="47">
        <v>136.24</v>
      </c>
      <c r="D56" s="47">
        <v>136.24</v>
      </c>
      <c r="E56" s="46"/>
    </row>
    <row r="57" spans="1:5" ht="18" customHeight="1">
      <c r="A57" s="49"/>
      <c r="B57" s="46" t="s">
        <v>549</v>
      </c>
      <c r="C57" s="50">
        <f>C4+C22+C25+C28+C41+C44+C50</f>
        <v>429999.815512</v>
      </c>
      <c r="D57" s="50">
        <f>D4+D22+D25+D28+D41+D44+D50</f>
        <v>427827.14870000002</v>
      </c>
      <c r="E57" s="50">
        <f>E4+E22+E25+E28+E38+E41+E44+E50</f>
        <v>492302</v>
      </c>
    </row>
    <row r="58" spans="1:5" ht="18" customHeight="1">
      <c r="A58" s="45"/>
      <c r="B58" s="46" t="s">
        <v>550</v>
      </c>
      <c r="C58" s="46"/>
      <c r="D58" s="47"/>
      <c r="E58" s="46"/>
    </row>
    <row r="59" spans="1:5" ht="18" customHeight="1">
      <c r="A59" s="45"/>
      <c r="B59" s="46" t="s">
        <v>409</v>
      </c>
      <c r="C59" s="46">
        <v>12800</v>
      </c>
      <c r="D59" s="47">
        <v>12800</v>
      </c>
      <c r="E59" s="102">
        <v>5296</v>
      </c>
    </row>
    <row r="60" spans="1:5" ht="18" customHeight="1">
      <c r="A60" s="45"/>
      <c r="B60" s="46" t="s">
        <v>551</v>
      </c>
      <c r="C60" s="46">
        <v>1400</v>
      </c>
      <c r="D60" s="47">
        <v>1400</v>
      </c>
      <c r="E60" s="46"/>
    </row>
    <row r="61" spans="1:5" ht="18" customHeight="1">
      <c r="A61" s="45"/>
      <c r="B61" s="46" t="s">
        <v>552</v>
      </c>
      <c r="C61" s="46">
        <v>182600</v>
      </c>
      <c r="D61" s="47">
        <v>182600</v>
      </c>
      <c r="E61" s="46"/>
    </row>
    <row r="62" spans="1:5" ht="18" customHeight="1">
      <c r="A62" s="45"/>
      <c r="B62" s="46" t="s">
        <v>553</v>
      </c>
      <c r="C62" s="47">
        <f>SUM(C57:C61)</f>
        <v>626799.815512</v>
      </c>
      <c r="D62" s="47">
        <f>SUM(D57:D61)</f>
        <v>624627.14870000002</v>
      </c>
      <c r="E62" s="47">
        <f>SUM(E57:E60)</f>
        <v>497598</v>
      </c>
    </row>
    <row r="63" spans="1:5" ht="18" customHeight="1">
      <c r="A63" s="45"/>
      <c r="B63" s="46" t="s">
        <v>554</v>
      </c>
      <c r="C63" s="47">
        <f>政府性基金预算收入明细表!B28</f>
        <v>964824</v>
      </c>
      <c r="D63" s="47">
        <f>政府性基金预算收入明细表!C28</f>
        <v>956718</v>
      </c>
      <c r="E63" s="47">
        <f>政府性基金预算收入明细表!D28</f>
        <v>497597.85129999998</v>
      </c>
    </row>
    <row r="64" spans="1:5" ht="18" customHeight="1">
      <c r="A64" s="45"/>
      <c r="B64" s="46" t="s">
        <v>555</v>
      </c>
      <c r="C64" s="47">
        <f>C63-C62</f>
        <v>338024.184488</v>
      </c>
      <c r="D64" s="47">
        <f>D63-D62</f>
        <v>332090.85129999998</v>
      </c>
      <c r="E64" s="47">
        <f>E63-E62</f>
        <v>-0.14870000001974401</v>
      </c>
    </row>
  </sheetData>
  <phoneticPr fontId="12" type="noConversion"/>
  <pageMargins left="0.7" right="0.7" top="0.75" bottom="0.75" header="0.3" footer="0.3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6"/>
  <sheetViews>
    <sheetView workbookViewId="0">
      <selection activeCell="G6" sqref="G6"/>
    </sheetView>
  </sheetViews>
  <sheetFormatPr defaultColWidth="9" defaultRowHeight="13.5"/>
  <cols>
    <col min="1" max="1" width="19.375" style="1" customWidth="1"/>
    <col min="2" max="2" width="32.125" style="104" customWidth="1"/>
    <col min="3" max="3" width="19.5" style="3" customWidth="1"/>
    <col min="4" max="4" width="19.25" style="3" customWidth="1"/>
    <col min="5" max="5" width="18.5" style="3" customWidth="1"/>
    <col min="6" max="8" width="12.625" style="104"/>
    <col min="9" max="9" width="9" style="104"/>
    <col min="10" max="10" width="10.375" style="104"/>
    <col min="11" max="16384" width="9" style="104"/>
  </cols>
  <sheetData>
    <row r="1" spans="1:5" ht="42.95" customHeight="1">
      <c r="B1" s="103" t="s">
        <v>556</v>
      </c>
    </row>
    <row r="2" spans="1:5" ht="30.95" customHeight="1">
      <c r="A2" s="5" t="s">
        <v>557</v>
      </c>
      <c r="B2" s="105"/>
      <c r="C2" s="8"/>
      <c r="D2" s="8"/>
      <c r="E2" s="35" t="s">
        <v>558</v>
      </c>
    </row>
    <row r="3" spans="1:5" ht="20.100000000000001" customHeight="1">
      <c r="A3" s="9" t="s">
        <v>42</v>
      </c>
      <c r="B3" s="9" t="s">
        <v>43</v>
      </c>
      <c r="C3" s="14" t="s">
        <v>44</v>
      </c>
      <c r="D3" s="14" t="s">
        <v>45</v>
      </c>
      <c r="E3" s="14" t="s">
        <v>6</v>
      </c>
    </row>
    <row r="4" spans="1:5" ht="20.100000000000001" customHeight="1">
      <c r="A4" s="9"/>
      <c r="B4" s="19" t="s">
        <v>559</v>
      </c>
      <c r="C4" s="11">
        <f>C5+C9+C16+C19+C21+C24+C26+C30+C33+C35</f>
        <v>429999.62949999998</v>
      </c>
      <c r="D4" s="11">
        <f>D5+D9+D16+D19+D21+D24+D26+D30+D33+D35</f>
        <v>427827.35470000003</v>
      </c>
      <c r="E4" s="11">
        <f>E5+E9+E16+E19+E21+E24+E26+E30+E33+E35</f>
        <v>492302.09</v>
      </c>
    </row>
    <row r="5" spans="1:5" ht="20.100000000000001" customHeight="1">
      <c r="A5" s="14">
        <v>502</v>
      </c>
      <c r="B5" s="19" t="s">
        <v>421</v>
      </c>
      <c r="C5" s="11">
        <f>SUM(C6:C8)</f>
        <v>13305</v>
      </c>
      <c r="D5" s="11">
        <f>SUM(D6:D8)</f>
        <v>13305.376</v>
      </c>
      <c r="E5" s="11">
        <f>SUM(E6:E8)</f>
        <v>9891</v>
      </c>
    </row>
    <row r="6" spans="1:5" ht="20.100000000000001" customHeight="1">
      <c r="A6" s="14">
        <v>50201</v>
      </c>
      <c r="B6" s="19" t="s">
        <v>422</v>
      </c>
      <c r="C6" s="11">
        <v>3</v>
      </c>
      <c r="D6" s="11">
        <v>3.3759999999999999</v>
      </c>
      <c r="E6" s="11"/>
    </row>
    <row r="7" spans="1:5" ht="20.100000000000001" customHeight="1">
      <c r="A7" s="14">
        <v>50205</v>
      </c>
      <c r="B7" s="19" t="s">
        <v>426</v>
      </c>
      <c r="C7" s="11">
        <v>144</v>
      </c>
      <c r="D7" s="11">
        <v>144</v>
      </c>
      <c r="E7" s="11">
        <v>1564</v>
      </c>
    </row>
    <row r="8" spans="1:5" ht="20.100000000000001" customHeight="1">
      <c r="A8" s="14">
        <v>50299</v>
      </c>
      <c r="B8" s="19" t="s">
        <v>431</v>
      </c>
      <c r="C8" s="11">
        <v>13158</v>
      </c>
      <c r="D8" s="11">
        <v>13158</v>
      </c>
      <c r="E8" s="11">
        <v>8327</v>
      </c>
    </row>
    <row r="9" spans="1:5" ht="20.100000000000001" customHeight="1">
      <c r="A9" s="14">
        <v>503</v>
      </c>
      <c r="B9" s="19" t="s">
        <v>432</v>
      </c>
      <c r="C9" s="11">
        <f>SUM(C10:C15)</f>
        <v>148958.6508</v>
      </c>
      <c r="D9" s="11">
        <f>SUM(D10:D15)</f>
        <v>146786</v>
      </c>
      <c r="E9" s="11">
        <f>SUM(E10:E15)</f>
        <v>172694</v>
      </c>
    </row>
    <row r="10" spans="1:5" ht="20.100000000000001" customHeight="1">
      <c r="A10" s="14">
        <v>50301</v>
      </c>
      <c r="B10" s="19" t="s">
        <v>433</v>
      </c>
      <c r="C10" s="11">
        <v>59456</v>
      </c>
      <c r="D10" s="11">
        <f>156+59300</f>
        <v>59456</v>
      </c>
      <c r="E10" s="11">
        <f>950+9000</f>
        <v>9950</v>
      </c>
    </row>
    <row r="11" spans="1:5" ht="20.100000000000001" customHeight="1">
      <c r="A11" s="14">
        <v>50302</v>
      </c>
      <c r="B11" s="19" t="s">
        <v>434</v>
      </c>
      <c r="C11" s="11">
        <f>85773+2173</f>
        <v>87946</v>
      </c>
      <c r="D11" s="11">
        <f>85773</f>
        <v>85773</v>
      </c>
      <c r="E11" s="11">
        <f>4247+157206</f>
        <v>161453</v>
      </c>
    </row>
    <row r="12" spans="1:5" ht="20.100000000000001" customHeight="1">
      <c r="A12" s="14">
        <v>50305</v>
      </c>
      <c r="B12" s="19" t="s">
        <v>436</v>
      </c>
      <c r="C12" s="11">
        <v>734.89660000000003</v>
      </c>
      <c r="D12" s="11">
        <f>735</f>
        <v>735</v>
      </c>
      <c r="E12" s="11">
        <v>591</v>
      </c>
    </row>
    <row r="13" spans="1:5" ht="20.100000000000001" customHeight="1">
      <c r="A13" s="14">
        <v>50306</v>
      </c>
      <c r="B13" s="19" t="s">
        <v>437</v>
      </c>
      <c r="C13" s="11">
        <v>622.75419999999997</v>
      </c>
      <c r="D13" s="11">
        <f>623</f>
        <v>623</v>
      </c>
      <c r="E13" s="11"/>
    </row>
    <row r="14" spans="1:5" ht="20.100000000000001" customHeight="1">
      <c r="A14" s="14">
        <v>50307</v>
      </c>
      <c r="B14" s="19" t="s">
        <v>438</v>
      </c>
      <c r="C14" s="11">
        <v>134</v>
      </c>
      <c r="D14" s="11">
        <f>134</f>
        <v>134</v>
      </c>
      <c r="E14" s="11">
        <v>245</v>
      </c>
    </row>
    <row r="15" spans="1:5" ht="20.100000000000001" customHeight="1">
      <c r="A15" s="14">
        <v>50399</v>
      </c>
      <c r="B15" s="19" t="s">
        <v>439</v>
      </c>
      <c r="C15" s="11">
        <v>65</v>
      </c>
      <c r="D15" s="11">
        <f>65</f>
        <v>65</v>
      </c>
      <c r="E15" s="11">
        <f>55+400</f>
        <v>455</v>
      </c>
    </row>
    <row r="16" spans="1:5" ht="20.100000000000001" customHeight="1">
      <c r="A16" s="14">
        <v>504</v>
      </c>
      <c r="B16" s="19" t="s">
        <v>440</v>
      </c>
      <c r="C16" s="11">
        <f>SUM(C17:C18)</f>
        <v>135949.88759999999</v>
      </c>
      <c r="D16" s="11">
        <f>SUM(D17:D18)</f>
        <v>135949.88759999999</v>
      </c>
      <c r="E16" s="11">
        <f>SUM(E17:E18)</f>
        <v>126231</v>
      </c>
    </row>
    <row r="17" spans="1:5" ht="20.100000000000001" customHeight="1">
      <c r="A17" s="14">
        <v>50401</v>
      </c>
      <c r="B17" s="19" t="s">
        <v>433</v>
      </c>
      <c r="C17" s="11">
        <v>8180</v>
      </c>
      <c r="D17" s="11">
        <f>8180</f>
        <v>8180</v>
      </c>
      <c r="E17" s="11">
        <f>1000</f>
        <v>1000</v>
      </c>
    </row>
    <row r="18" spans="1:5" ht="20.100000000000001" customHeight="1">
      <c r="A18" s="14">
        <v>50402</v>
      </c>
      <c r="B18" s="19" t="s">
        <v>434</v>
      </c>
      <c r="C18" s="11">
        <v>127769.8876</v>
      </c>
      <c r="D18" s="11">
        <f>127769.8876</f>
        <v>127769.8876</v>
      </c>
      <c r="E18" s="11">
        <v>125231</v>
      </c>
    </row>
    <row r="19" spans="1:5" ht="20.100000000000001" customHeight="1">
      <c r="A19" s="14">
        <v>505</v>
      </c>
      <c r="B19" s="19" t="s">
        <v>560</v>
      </c>
      <c r="C19" s="11"/>
      <c r="D19" s="11"/>
      <c r="E19" s="11">
        <f>E20</f>
        <v>100</v>
      </c>
    </row>
    <row r="20" spans="1:5" ht="20.100000000000001" customHeight="1">
      <c r="A20" s="14">
        <v>50502</v>
      </c>
      <c r="B20" s="19" t="s">
        <v>443</v>
      </c>
      <c r="C20" s="11"/>
      <c r="D20" s="11"/>
      <c r="E20" s="11">
        <v>100</v>
      </c>
    </row>
    <row r="21" spans="1:5" ht="20.100000000000001" customHeight="1">
      <c r="A21" s="14">
        <v>506</v>
      </c>
      <c r="B21" s="19" t="s">
        <v>445</v>
      </c>
      <c r="C21" s="11">
        <f>C22+C23</f>
        <v>34383.7399</v>
      </c>
      <c r="D21" s="11">
        <f>D22+D23</f>
        <v>34383.7399</v>
      </c>
      <c r="E21" s="11">
        <f>E22+E23</f>
        <v>74570</v>
      </c>
    </row>
    <row r="22" spans="1:5" ht="20.100000000000001" customHeight="1">
      <c r="A22" s="14">
        <v>50601</v>
      </c>
      <c r="B22" s="19" t="s">
        <v>446</v>
      </c>
      <c r="C22" s="11">
        <v>27274.236000000001</v>
      </c>
      <c r="D22" s="11">
        <f>27274.236</f>
        <v>27274.236000000001</v>
      </c>
      <c r="E22" s="11">
        <f>23838+41472</f>
        <v>65310</v>
      </c>
    </row>
    <row r="23" spans="1:5" ht="20.100000000000001" customHeight="1">
      <c r="A23" s="14">
        <v>50602</v>
      </c>
      <c r="B23" s="19" t="s">
        <v>447</v>
      </c>
      <c r="C23" s="11">
        <v>7109.5038999999997</v>
      </c>
      <c r="D23" s="11">
        <f>7109.5039</f>
        <v>7109.5038999999997</v>
      </c>
      <c r="E23" s="11">
        <f>20+9240</f>
        <v>9260</v>
      </c>
    </row>
    <row r="24" spans="1:5" ht="20.100000000000001" customHeight="1">
      <c r="A24" s="14">
        <v>507</v>
      </c>
      <c r="B24" s="19" t="s">
        <v>448</v>
      </c>
      <c r="C24" s="11">
        <f>SUM(C25:C25)</f>
        <v>13692.0087</v>
      </c>
      <c r="D24" s="11">
        <f>SUM(D25:D25)</f>
        <v>13692.0087</v>
      </c>
      <c r="E24" s="11">
        <f>SUM(E25:E25)</f>
        <v>5437</v>
      </c>
    </row>
    <row r="25" spans="1:5" ht="20.100000000000001" customHeight="1">
      <c r="A25" s="14">
        <v>50701</v>
      </c>
      <c r="B25" s="19" t="s">
        <v>449</v>
      </c>
      <c r="C25" s="11">
        <v>13692.0087</v>
      </c>
      <c r="D25" s="11">
        <f>13692.0087</f>
        <v>13692.0087</v>
      </c>
      <c r="E25" s="11">
        <f>2537+2900</f>
        <v>5437</v>
      </c>
    </row>
    <row r="26" spans="1:5" ht="20.100000000000001" customHeight="1">
      <c r="A26" s="14">
        <v>509</v>
      </c>
      <c r="B26" s="19" t="s">
        <v>455</v>
      </c>
      <c r="C26" s="11">
        <f>SUM(C27:C29)</f>
        <v>976.17250000000001</v>
      </c>
      <c r="D26" s="11">
        <f>SUM(D27:D29)</f>
        <v>976.17250000000001</v>
      </c>
      <c r="E26" s="11">
        <f>SUM(E27:E29)</f>
        <v>224.4</v>
      </c>
    </row>
    <row r="27" spans="1:5" ht="20.100000000000001" customHeight="1">
      <c r="A27" s="14">
        <v>50901</v>
      </c>
      <c r="B27" s="19" t="s">
        <v>456</v>
      </c>
      <c r="C27" s="11">
        <f>302.8125</f>
        <v>302.8125</v>
      </c>
      <c r="D27" s="11">
        <f>302.8125</f>
        <v>302.8125</v>
      </c>
      <c r="E27" s="11">
        <f>187</f>
        <v>187</v>
      </c>
    </row>
    <row r="28" spans="1:5" ht="20.100000000000001" customHeight="1">
      <c r="A28" s="14">
        <v>50903</v>
      </c>
      <c r="B28" s="19" t="s">
        <v>458</v>
      </c>
      <c r="C28" s="11">
        <v>25.4</v>
      </c>
      <c r="D28" s="11">
        <v>25.4</v>
      </c>
      <c r="E28" s="11"/>
    </row>
    <row r="29" spans="1:5" ht="20.100000000000001" customHeight="1">
      <c r="A29" s="14">
        <v>50999</v>
      </c>
      <c r="B29" s="19" t="s">
        <v>460</v>
      </c>
      <c r="C29" s="11">
        <f>647.96</f>
        <v>647.96</v>
      </c>
      <c r="D29" s="11">
        <f>647.96</f>
        <v>647.96</v>
      </c>
      <c r="E29" s="11">
        <v>37.4</v>
      </c>
    </row>
    <row r="30" spans="1:5" ht="20.100000000000001" customHeight="1">
      <c r="A30" s="14">
        <v>511</v>
      </c>
      <c r="B30" s="19" t="s">
        <v>464</v>
      </c>
      <c r="C30" s="11">
        <f>C31+C32</f>
        <v>82734.17</v>
      </c>
      <c r="D30" s="11">
        <f>D31+D32</f>
        <v>82734.17</v>
      </c>
      <c r="E30" s="11">
        <f>E31+E32</f>
        <v>89934.69</v>
      </c>
    </row>
    <row r="31" spans="1:5" ht="20.100000000000001" customHeight="1">
      <c r="A31" s="14">
        <v>51101</v>
      </c>
      <c r="B31" s="19" t="s">
        <v>465</v>
      </c>
      <c r="C31" s="11">
        <v>82351.05</v>
      </c>
      <c r="D31" s="11">
        <v>82351.05</v>
      </c>
      <c r="E31" s="11">
        <v>89928</v>
      </c>
    </row>
    <row r="32" spans="1:5" ht="20.100000000000001" customHeight="1">
      <c r="A32" s="14">
        <v>51103</v>
      </c>
      <c r="B32" s="19" t="s">
        <v>466</v>
      </c>
      <c r="C32" s="11">
        <v>383.12</v>
      </c>
      <c r="D32" s="11">
        <v>383.12</v>
      </c>
      <c r="E32" s="11">
        <v>6.69</v>
      </c>
    </row>
    <row r="33" spans="1:5" ht="20.100000000000001" customHeight="1">
      <c r="A33" s="106">
        <v>512</v>
      </c>
      <c r="B33" s="107" t="s">
        <v>467</v>
      </c>
      <c r="C33" s="11"/>
      <c r="D33" s="11"/>
      <c r="E33" s="11">
        <f>E34</f>
        <v>5300</v>
      </c>
    </row>
    <row r="34" spans="1:5" ht="20.100000000000001" customHeight="1">
      <c r="A34" s="106">
        <v>51201</v>
      </c>
      <c r="B34" s="107" t="s">
        <v>468</v>
      </c>
      <c r="C34" s="11"/>
      <c r="D34" s="11"/>
      <c r="E34" s="11">
        <v>5300</v>
      </c>
    </row>
    <row r="35" spans="1:5" ht="20.100000000000001" customHeight="1">
      <c r="A35" s="106">
        <v>513</v>
      </c>
      <c r="B35" s="107" t="s">
        <v>469</v>
      </c>
      <c r="C35" s="11"/>
      <c r="D35" s="11"/>
      <c r="E35" s="11">
        <f>SUM(E36:E36)</f>
        <v>7920</v>
      </c>
    </row>
    <row r="36" spans="1:5" ht="20.100000000000001" customHeight="1">
      <c r="A36" s="106">
        <v>51301</v>
      </c>
      <c r="B36" s="107" t="s">
        <v>470</v>
      </c>
      <c r="C36" s="11"/>
      <c r="D36" s="11"/>
      <c r="E36" s="11">
        <v>7920</v>
      </c>
    </row>
  </sheetData>
  <phoneticPr fontId="12" type="noConversion"/>
  <pageMargins left="0.7" right="0.7" top="0.75" bottom="0.75" header="0.3" footer="0.3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workbookViewId="0">
      <selection activeCell="G5" sqref="G5"/>
    </sheetView>
  </sheetViews>
  <sheetFormatPr defaultColWidth="9" defaultRowHeight="14.25"/>
  <cols>
    <col min="1" max="1" width="33" style="20" customWidth="1"/>
    <col min="2" max="2" width="17.625" style="20" customWidth="1"/>
    <col min="3" max="4" width="15.625" style="21" customWidth="1"/>
    <col min="5" max="16384" width="9" style="20"/>
  </cols>
  <sheetData>
    <row r="1" spans="1:4" ht="30" customHeight="1">
      <c r="A1" s="117" t="s">
        <v>561</v>
      </c>
      <c r="B1" s="117"/>
      <c r="C1" s="118"/>
      <c r="D1" s="118"/>
    </row>
    <row r="2" spans="1:4" ht="32.1" customHeight="1">
      <c r="A2" s="22" t="s">
        <v>562</v>
      </c>
      <c r="B2" s="22"/>
      <c r="C2" s="23"/>
      <c r="D2" s="23" t="s">
        <v>475</v>
      </c>
    </row>
    <row r="3" spans="1:4" ht="48" customHeight="1">
      <c r="A3" s="24" t="s">
        <v>563</v>
      </c>
      <c r="B3" s="24" t="s">
        <v>44</v>
      </c>
      <c r="C3" s="109" t="s">
        <v>5</v>
      </c>
      <c r="D3" s="110" t="s">
        <v>6</v>
      </c>
    </row>
    <row r="4" spans="1:4" ht="36" customHeight="1">
      <c r="A4" s="25" t="s">
        <v>564</v>
      </c>
      <c r="B4" s="26">
        <f>B5+B9</f>
        <v>4145</v>
      </c>
      <c r="C4" s="26">
        <f>C5+C9</f>
        <v>4131</v>
      </c>
      <c r="D4" s="26">
        <f>D5+D9</f>
        <v>3970</v>
      </c>
    </row>
    <row r="5" spans="1:4" ht="36" customHeight="1">
      <c r="A5" s="25" t="s">
        <v>565</v>
      </c>
      <c r="B5" s="26">
        <f>B6+B7+B8</f>
        <v>4145</v>
      </c>
      <c r="C5" s="26">
        <f>C6+C7+C8</f>
        <v>4131</v>
      </c>
      <c r="D5" s="26">
        <v>3970</v>
      </c>
    </row>
    <row r="6" spans="1:4" ht="36" customHeight="1">
      <c r="A6" s="27" t="s">
        <v>566</v>
      </c>
      <c r="B6" s="28">
        <v>4000</v>
      </c>
      <c r="C6" s="28">
        <v>3986</v>
      </c>
      <c r="D6" s="28">
        <v>3970</v>
      </c>
    </row>
    <row r="7" spans="1:4" ht="36" customHeight="1">
      <c r="A7" s="27" t="s">
        <v>567</v>
      </c>
      <c r="B7" s="28">
        <v>122</v>
      </c>
      <c r="C7" s="28">
        <v>122</v>
      </c>
      <c r="D7" s="28"/>
    </row>
    <row r="8" spans="1:4" ht="36" customHeight="1">
      <c r="A8" s="27" t="s">
        <v>568</v>
      </c>
      <c r="B8" s="28">
        <v>23</v>
      </c>
      <c r="C8" s="28">
        <v>23</v>
      </c>
      <c r="D8" s="28"/>
    </row>
    <row r="9" spans="1:4" ht="36" customHeight="1">
      <c r="A9" s="29" t="s">
        <v>569</v>
      </c>
      <c r="B9" s="30"/>
      <c r="C9" s="30"/>
      <c r="D9" s="30"/>
    </row>
    <row r="10" spans="1:4" ht="36" customHeight="1">
      <c r="A10" s="31" t="s">
        <v>564</v>
      </c>
      <c r="B10" s="32">
        <f>B4</f>
        <v>4145</v>
      </c>
      <c r="C10" s="32">
        <f>C4</f>
        <v>4131</v>
      </c>
      <c r="D10" s="32">
        <f>D4</f>
        <v>3970</v>
      </c>
    </row>
    <row r="11" spans="1:4" ht="36" customHeight="1">
      <c r="A11" s="31" t="s">
        <v>570</v>
      </c>
      <c r="B11" s="32">
        <v>17</v>
      </c>
      <c r="C11" s="33">
        <v>17</v>
      </c>
      <c r="D11" s="26">
        <v>12</v>
      </c>
    </row>
    <row r="12" spans="1:4" ht="36" customHeight="1">
      <c r="A12" s="25" t="s">
        <v>571</v>
      </c>
      <c r="B12" s="26">
        <v>15</v>
      </c>
      <c r="C12" s="34">
        <v>15</v>
      </c>
      <c r="D12" s="26">
        <v>12</v>
      </c>
    </row>
    <row r="13" spans="1:4" ht="36" customHeight="1">
      <c r="A13" s="31" t="s">
        <v>572</v>
      </c>
      <c r="B13" s="26">
        <f>B10+B12+B11</f>
        <v>4177</v>
      </c>
      <c r="C13" s="26">
        <f>C10+C12+C11</f>
        <v>4163</v>
      </c>
      <c r="D13" s="26">
        <f>D10+D12+D11</f>
        <v>3994</v>
      </c>
    </row>
  </sheetData>
  <mergeCells count="1">
    <mergeCell ref="A1:D1"/>
  </mergeCells>
  <phoneticPr fontId="12" type="noConversion"/>
  <printOptions horizontalCentered="1"/>
  <pageMargins left="0.70069444444444395" right="0.70069444444444395" top="0.75138888888888899" bottom="0.75138888888888899" header="0.29861111111111099" footer="0.29861111111111099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9"/>
  <sheetViews>
    <sheetView workbookViewId="0">
      <selection activeCell="H7" sqref="H7"/>
    </sheetView>
  </sheetViews>
  <sheetFormatPr defaultColWidth="9" defaultRowHeight="18" customHeight="1"/>
  <cols>
    <col min="1" max="1" width="13.375" customWidth="1"/>
    <col min="2" max="2" width="41.625" customWidth="1"/>
    <col min="3" max="3" width="18.375" style="2" bestFit="1" customWidth="1"/>
    <col min="4" max="4" width="16.875" style="3" customWidth="1"/>
    <col min="5" max="5" width="16.125" style="2" customWidth="1"/>
  </cols>
  <sheetData>
    <row r="2" spans="1:5" ht="18" customHeight="1">
      <c r="B2" s="15" t="s">
        <v>573</v>
      </c>
      <c r="C2" s="16"/>
      <c r="D2" s="17"/>
      <c r="E2" s="16"/>
    </row>
    <row r="3" spans="1:5" ht="18" customHeight="1">
      <c r="A3" s="6" t="s">
        <v>574</v>
      </c>
      <c r="B3" s="6"/>
      <c r="C3" s="7"/>
      <c r="D3" s="8"/>
      <c r="E3" s="7" t="s">
        <v>41</v>
      </c>
    </row>
    <row r="4" spans="1:5" s="1" customFormat="1" ht="18" customHeight="1">
      <c r="A4" s="18" t="s">
        <v>42</v>
      </c>
      <c r="B4" s="9" t="s">
        <v>43</v>
      </c>
      <c r="C4" s="12" t="s">
        <v>44</v>
      </c>
      <c r="D4" s="12" t="s">
        <v>45</v>
      </c>
      <c r="E4" s="12" t="s">
        <v>6</v>
      </c>
    </row>
    <row r="5" spans="1:5" ht="18" customHeight="1">
      <c r="A5" s="13">
        <v>223</v>
      </c>
      <c r="B5" s="13" t="s">
        <v>575</v>
      </c>
      <c r="C5" s="10">
        <f>C6+C9+C12</f>
        <v>20</v>
      </c>
      <c r="D5" s="11">
        <f>D6+D9+D12</f>
        <v>7.6</v>
      </c>
      <c r="E5" s="10">
        <f>E6+E9+E12</f>
        <v>2793</v>
      </c>
    </row>
    <row r="6" spans="1:5" ht="18" customHeight="1">
      <c r="A6" s="13">
        <v>22301</v>
      </c>
      <c r="B6" s="13" t="s">
        <v>576</v>
      </c>
      <c r="C6" s="10">
        <f>SUM(C7:C8)</f>
        <v>20</v>
      </c>
      <c r="D6" s="11">
        <f>SUM(D7:D8)</f>
        <v>7.6</v>
      </c>
      <c r="E6" s="10">
        <f>SUM(E7:E8)</f>
        <v>114</v>
      </c>
    </row>
    <row r="7" spans="1:5" ht="18" customHeight="1">
      <c r="A7" s="13">
        <v>2230105</v>
      </c>
      <c r="B7" s="13" t="s">
        <v>577</v>
      </c>
      <c r="C7" s="10">
        <v>20</v>
      </c>
      <c r="D7" s="11">
        <f>7.6</f>
        <v>7.6</v>
      </c>
      <c r="E7" s="10">
        <v>24</v>
      </c>
    </row>
    <row r="8" spans="1:5" ht="18" customHeight="1">
      <c r="A8" s="13">
        <v>2230199</v>
      </c>
      <c r="B8" s="13" t="s">
        <v>578</v>
      </c>
      <c r="C8" s="10">
        <v>0</v>
      </c>
      <c r="D8" s="11"/>
      <c r="E8" s="10">
        <v>90</v>
      </c>
    </row>
    <row r="9" spans="1:5" ht="18" customHeight="1">
      <c r="A9" s="13">
        <v>22302</v>
      </c>
      <c r="B9" s="13" t="s">
        <v>579</v>
      </c>
      <c r="C9" s="10">
        <f>SUM(C10:C11)</f>
        <v>0</v>
      </c>
      <c r="D9" s="11">
        <f>SUM(D10:D11)</f>
        <v>0</v>
      </c>
      <c r="E9" s="10">
        <f>SUM(E10:E11)</f>
        <v>2400</v>
      </c>
    </row>
    <row r="10" spans="1:5" ht="18" customHeight="1">
      <c r="A10" s="13">
        <v>2230201</v>
      </c>
      <c r="B10" s="13" t="s">
        <v>580</v>
      </c>
      <c r="C10" s="10">
        <v>0</v>
      </c>
      <c r="D10" s="11"/>
      <c r="E10" s="10">
        <v>2200</v>
      </c>
    </row>
    <row r="11" spans="1:5" ht="18" customHeight="1">
      <c r="A11" s="13">
        <v>2230205</v>
      </c>
      <c r="B11" s="13" t="s">
        <v>581</v>
      </c>
      <c r="C11" s="10">
        <v>0</v>
      </c>
      <c r="D11" s="11"/>
      <c r="E11" s="10">
        <v>200</v>
      </c>
    </row>
    <row r="12" spans="1:5" ht="18" customHeight="1">
      <c r="A12" s="13">
        <v>22399</v>
      </c>
      <c r="B12" s="13" t="s">
        <v>582</v>
      </c>
      <c r="C12" s="10">
        <f>C13</f>
        <v>0</v>
      </c>
      <c r="D12" s="11">
        <f>D13</f>
        <v>0</v>
      </c>
      <c r="E12" s="10">
        <f>E13</f>
        <v>279</v>
      </c>
    </row>
    <row r="13" spans="1:5" ht="18" customHeight="1">
      <c r="A13" s="13">
        <v>2239999</v>
      </c>
      <c r="B13" s="13" t="s">
        <v>583</v>
      </c>
      <c r="C13" s="10">
        <v>0</v>
      </c>
      <c r="D13" s="11"/>
      <c r="E13" s="10">
        <v>279</v>
      </c>
    </row>
    <row r="14" spans="1:5" ht="18" customHeight="1">
      <c r="A14" s="13"/>
      <c r="B14" s="18" t="s">
        <v>584</v>
      </c>
      <c r="C14" s="10">
        <v>20</v>
      </c>
      <c r="D14" s="11">
        <v>8</v>
      </c>
      <c r="E14" s="10">
        <f>E5</f>
        <v>2793</v>
      </c>
    </row>
    <row r="15" spans="1:5" ht="18" customHeight="1">
      <c r="A15" s="13"/>
      <c r="B15" s="18" t="s">
        <v>585</v>
      </c>
      <c r="C15" s="10"/>
      <c r="D15" s="11"/>
      <c r="E15" s="10"/>
    </row>
    <row r="16" spans="1:5" ht="18" customHeight="1">
      <c r="A16" s="13"/>
      <c r="B16" s="19" t="s">
        <v>409</v>
      </c>
      <c r="C16" s="10">
        <v>4145</v>
      </c>
      <c r="D16" s="11">
        <v>4143</v>
      </c>
      <c r="E16" s="82">
        <v>1201</v>
      </c>
    </row>
    <row r="17" spans="1:5" ht="18" customHeight="1">
      <c r="A17" s="13"/>
      <c r="B17" s="9" t="s">
        <v>586</v>
      </c>
      <c r="C17" s="10">
        <f>C14+C15+C16</f>
        <v>4165</v>
      </c>
      <c r="D17" s="11">
        <f>D14+D15+D16</f>
        <v>4151</v>
      </c>
      <c r="E17" s="10">
        <f>E14+E15+E16</f>
        <v>3994</v>
      </c>
    </row>
    <row r="18" spans="1:5" ht="18" customHeight="1">
      <c r="A18" s="13"/>
      <c r="B18" s="13" t="s">
        <v>587</v>
      </c>
      <c r="C18" s="10">
        <f>'国有资本经营预算收入明细表 '!B13</f>
        <v>4177</v>
      </c>
      <c r="D18" s="11">
        <f>'国有资本经营预算收入明细表 '!C13</f>
        <v>4163</v>
      </c>
      <c r="E18" s="10">
        <f>'国有资本经营预算收入明细表 '!D13</f>
        <v>3994</v>
      </c>
    </row>
    <row r="19" spans="1:5" ht="18" customHeight="1">
      <c r="A19" s="13"/>
      <c r="B19" s="13" t="s">
        <v>588</v>
      </c>
      <c r="C19" s="10">
        <f>C18-C17</f>
        <v>12</v>
      </c>
      <c r="D19" s="11">
        <f>D18-D17</f>
        <v>12</v>
      </c>
      <c r="E19" s="10">
        <f>E18-E17</f>
        <v>0</v>
      </c>
    </row>
  </sheetData>
  <phoneticPr fontId="12" type="noConversion"/>
  <pageMargins left="0.7" right="0.7" top="0.75" bottom="0.75" header="0.3" footer="0.3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B20" sqref="B20"/>
    </sheetView>
  </sheetViews>
  <sheetFormatPr defaultColWidth="9" defaultRowHeight="13.5"/>
  <cols>
    <col min="1" max="1" width="19.375" style="1" customWidth="1"/>
    <col min="2" max="2" width="33.75" customWidth="1"/>
    <col min="3" max="3" width="17.5" style="2" customWidth="1"/>
    <col min="4" max="4" width="17.875" style="3" customWidth="1"/>
    <col min="5" max="5" width="17.125" style="2" customWidth="1"/>
    <col min="6" max="6" width="24.125" customWidth="1"/>
    <col min="7" max="7" width="12.625"/>
    <col min="11" max="11" width="10.375"/>
  </cols>
  <sheetData>
    <row r="1" spans="1:5" ht="42.95" customHeight="1">
      <c r="B1" s="4" t="s">
        <v>589</v>
      </c>
    </row>
    <row r="2" spans="1:5" ht="30.95" customHeight="1">
      <c r="A2" s="5" t="s">
        <v>590</v>
      </c>
      <c r="B2" s="6"/>
      <c r="C2" s="7"/>
      <c r="D2" s="8"/>
      <c r="E2" s="7" t="s">
        <v>591</v>
      </c>
    </row>
    <row r="3" spans="1:5" ht="20.100000000000001" customHeight="1">
      <c r="A3" s="9" t="s">
        <v>42</v>
      </c>
      <c r="B3" s="9" t="s">
        <v>43</v>
      </c>
      <c r="C3" s="12" t="s">
        <v>44</v>
      </c>
      <c r="D3" s="12" t="s">
        <v>45</v>
      </c>
      <c r="E3" s="12" t="s">
        <v>6</v>
      </c>
    </row>
    <row r="4" spans="1:5" ht="20.100000000000001" customHeight="1">
      <c r="A4" s="9"/>
      <c r="B4" s="13" t="s">
        <v>592</v>
      </c>
      <c r="C4" s="10">
        <f>C5+C9</f>
        <v>20</v>
      </c>
      <c r="D4" s="11">
        <f>D5+D9</f>
        <v>7.6</v>
      </c>
      <c r="E4" s="10">
        <f>E5+E9</f>
        <v>2793</v>
      </c>
    </row>
    <row r="5" spans="1:5" ht="20.100000000000001" customHeight="1">
      <c r="A5" s="14">
        <v>507</v>
      </c>
      <c r="B5" s="13" t="s">
        <v>448</v>
      </c>
      <c r="C5" s="10">
        <f>SUM(C6:C8)</f>
        <v>20</v>
      </c>
      <c r="D5" s="11">
        <f>SUM(D6:D8)</f>
        <v>7.6</v>
      </c>
      <c r="E5" s="10">
        <f>SUM(E6:E8)</f>
        <v>393</v>
      </c>
    </row>
    <row r="6" spans="1:5" ht="20.100000000000001" customHeight="1">
      <c r="A6" s="14">
        <v>50701</v>
      </c>
      <c r="B6" s="13" t="s">
        <v>449</v>
      </c>
      <c r="C6" s="10">
        <v>20</v>
      </c>
      <c r="D6" s="11">
        <v>7.6</v>
      </c>
      <c r="E6" s="10">
        <f>12+12</f>
        <v>24</v>
      </c>
    </row>
    <row r="7" spans="1:5" ht="20.100000000000001" customHeight="1">
      <c r="A7" s="14">
        <v>50702</v>
      </c>
      <c r="B7" s="13" t="s">
        <v>450</v>
      </c>
      <c r="C7" s="10"/>
      <c r="D7" s="11"/>
      <c r="E7" s="10"/>
    </row>
    <row r="8" spans="1:5" ht="20.100000000000001" customHeight="1">
      <c r="A8" s="14">
        <v>50799</v>
      </c>
      <c r="B8" s="13" t="s">
        <v>451</v>
      </c>
      <c r="C8" s="10"/>
      <c r="D8" s="11"/>
      <c r="E8" s="10">
        <f>381-12</f>
        <v>369</v>
      </c>
    </row>
    <row r="9" spans="1:5" ht="20.100000000000001" customHeight="1">
      <c r="A9" s="14">
        <v>508</v>
      </c>
      <c r="B9" s="13" t="s">
        <v>452</v>
      </c>
      <c r="C9" s="10"/>
      <c r="D9" s="11"/>
      <c r="E9" s="10">
        <f>SUM(E10:E10)</f>
        <v>2400</v>
      </c>
    </row>
    <row r="10" spans="1:5" ht="20.100000000000001" customHeight="1">
      <c r="A10" s="9">
        <v>50803</v>
      </c>
      <c r="B10" s="13" t="s">
        <v>453</v>
      </c>
      <c r="C10" s="10"/>
      <c r="D10" s="11"/>
      <c r="E10" s="10">
        <v>2400</v>
      </c>
    </row>
  </sheetData>
  <phoneticPr fontId="12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9</vt:i4>
      </vt:variant>
      <vt:variant>
        <vt:lpstr>命名范围</vt:lpstr>
      </vt:variant>
      <vt:variant>
        <vt:i4>3</vt:i4>
      </vt:variant>
    </vt:vector>
  </HeadingPairs>
  <TitlesOfParts>
    <vt:vector size="12" baseType="lpstr">
      <vt:lpstr>一般公共预算收入明细表</vt:lpstr>
      <vt:lpstr>一般公共预算支出功能分类明细表</vt:lpstr>
      <vt:lpstr>一般公共预算支出经济分类明细表</vt:lpstr>
      <vt:lpstr>政府性基金预算收入明细表</vt:lpstr>
      <vt:lpstr>政府性基金预算支出功能分类明细表 </vt:lpstr>
      <vt:lpstr>政府性基金预算支出经济分类明细表</vt:lpstr>
      <vt:lpstr>国有资本经营预算收入明细表 </vt:lpstr>
      <vt:lpstr>国有资本经营预算支出功能分类明细表</vt:lpstr>
      <vt:lpstr>国有资本经营预算支出经济分类明细表</vt:lpstr>
      <vt:lpstr>'国有资本经营预算收入明细表 '!Print_Area</vt:lpstr>
      <vt:lpstr>一般公共预算收入明细表!Print_Area</vt:lpstr>
      <vt:lpstr>政府性基金预算收入明细表!Print_Area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2025-01-01T03:23:00Z</dcterms:created>
  <dcterms:modified xsi:type="dcterms:W3CDTF">2025-02-17T02:18:36Z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BD4624C3AEAE41B9AB919AAAAD01DDA3</vt:lpwstr>
  </property>
  <property fmtid="{D5CDD505-2E9C-101B-9397-08002B2CF9AE}" pid="3" name="KSOProductBuildVer">
    <vt:lpwstr>2052-12.1.0.19770</vt:lpwstr>
  </property>
</Properties>
</file>